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ashle\Pepitone Family Law Dropbox\Assorted Content\Client Resources\"/>
    </mc:Choice>
  </mc:AlternateContent>
  <xr:revisionPtr revIDLastSave="0" documentId="8_{0210762C-E757-4CBE-A460-B96CA1D6EB47}" xr6:coauthVersionLast="47" xr6:coauthVersionMax="47" xr10:uidLastSave="{00000000-0000-0000-0000-000000000000}"/>
  <bookViews>
    <workbookView xWindow="-110" yWindow="-110" windowWidth="25180" windowHeight="16140" tabRatio="500" xr2:uid="{00000000-000D-0000-FFFF-FFFF00000000}"/>
  </bookViews>
  <sheets>
    <sheet name="Start Here" sheetId="1" r:id="rId1"/>
    <sheet name="Setup" sheetId="2" r:id="rId2"/>
    <sheet name="Calendar" sheetId="3" r:id="rId3"/>
    <sheet name="Summary" sheetId="4" r:id="rId4"/>
    <sheet name="Changes Log" sheetId="5" r:id="rId5"/>
    <sheet name="Lists" sheetId="6" state="hidden" r:id="rId6"/>
    <sheet name="Days" sheetId="7" state="hidden" r:id="rId7"/>
  </sheets>
  <definedNames>
    <definedName name="_xlnm.Print_Area" localSheetId="2">Calendar!$A$1:$X$65</definedName>
    <definedName name="_xlnm.Print_Titles" localSheetId="4">'Changes Log'!$5:$5</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A2" i="7" l="1"/>
  <c r="H505" i="5"/>
  <c r="G505" i="5"/>
  <c r="H504" i="5"/>
  <c r="G504" i="5"/>
  <c r="H503" i="5"/>
  <c r="G503" i="5"/>
  <c r="H502" i="5"/>
  <c r="G502" i="5"/>
  <c r="H501" i="5"/>
  <c r="G501" i="5"/>
  <c r="H500" i="5"/>
  <c r="G500" i="5"/>
  <c r="H499" i="5"/>
  <c r="G499" i="5"/>
  <c r="H498" i="5"/>
  <c r="G498" i="5"/>
  <c r="H497" i="5"/>
  <c r="G497" i="5"/>
  <c r="H496" i="5"/>
  <c r="G496" i="5"/>
  <c r="H495" i="5"/>
  <c r="G495" i="5"/>
  <c r="H494" i="5"/>
  <c r="G494" i="5"/>
  <c r="H493" i="5"/>
  <c r="G493" i="5"/>
  <c r="H492" i="5"/>
  <c r="G492" i="5"/>
  <c r="H491" i="5"/>
  <c r="G491" i="5"/>
  <c r="H490" i="5"/>
  <c r="G490" i="5"/>
  <c r="H489" i="5"/>
  <c r="G489" i="5"/>
  <c r="H488" i="5"/>
  <c r="G488" i="5"/>
  <c r="H487" i="5"/>
  <c r="G487" i="5"/>
  <c r="H486" i="5"/>
  <c r="G486" i="5"/>
  <c r="H485" i="5"/>
  <c r="G485" i="5"/>
  <c r="H484" i="5"/>
  <c r="G484" i="5"/>
  <c r="H483" i="5"/>
  <c r="G483" i="5"/>
  <c r="H482" i="5"/>
  <c r="G482" i="5"/>
  <c r="H481" i="5"/>
  <c r="G481" i="5"/>
  <c r="H480" i="5"/>
  <c r="G480" i="5"/>
  <c r="H479" i="5"/>
  <c r="G479" i="5"/>
  <c r="H478" i="5"/>
  <c r="G478" i="5"/>
  <c r="H477" i="5"/>
  <c r="G477" i="5"/>
  <c r="H476" i="5"/>
  <c r="G476" i="5"/>
  <c r="H475" i="5"/>
  <c r="G475" i="5"/>
  <c r="H474" i="5"/>
  <c r="G474" i="5"/>
  <c r="H473" i="5"/>
  <c r="G473" i="5"/>
  <c r="H472" i="5"/>
  <c r="G472" i="5"/>
  <c r="H471" i="5"/>
  <c r="G471" i="5"/>
  <c r="H470" i="5"/>
  <c r="G470" i="5"/>
  <c r="H469" i="5"/>
  <c r="G469" i="5"/>
  <c r="H468" i="5"/>
  <c r="G468" i="5"/>
  <c r="H467" i="5"/>
  <c r="G467" i="5"/>
  <c r="H466" i="5"/>
  <c r="G466" i="5"/>
  <c r="H465" i="5"/>
  <c r="G465" i="5"/>
  <c r="H464" i="5"/>
  <c r="G464" i="5"/>
  <c r="H463" i="5"/>
  <c r="G463" i="5"/>
  <c r="H462" i="5"/>
  <c r="G462" i="5"/>
  <c r="H461" i="5"/>
  <c r="G461" i="5"/>
  <c r="H460" i="5"/>
  <c r="G460" i="5"/>
  <c r="H459" i="5"/>
  <c r="G459" i="5"/>
  <c r="H458" i="5"/>
  <c r="G458" i="5"/>
  <c r="H457" i="5"/>
  <c r="G457" i="5"/>
  <c r="H456" i="5"/>
  <c r="G456" i="5"/>
  <c r="H455" i="5"/>
  <c r="G455" i="5"/>
  <c r="H454" i="5"/>
  <c r="G454" i="5"/>
  <c r="H453" i="5"/>
  <c r="G453" i="5"/>
  <c r="H452" i="5"/>
  <c r="G452" i="5"/>
  <c r="H451" i="5"/>
  <c r="G451" i="5"/>
  <c r="H450" i="5"/>
  <c r="G450" i="5"/>
  <c r="H449" i="5"/>
  <c r="G449" i="5"/>
  <c r="H448" i="5"/>
  <c r="G448" i="5"/>
  <c r="H447" i="5"/>
  <c r="G447" i="5"/>
  <c r="H446" i="5"/>
  <c r="G446" i="5"/>
  <c r="H445" i="5"/>
  <c r="G445" i="5"/>
  <c r="H444" i="5"/>
  <c r="G444" i="5"/>
  <c r="H443" i="5"/>
  <c r="G443" i="5"/>
  <c r="H442" i="5"/>
  <c r="G442" i="5"/>
  <c r="H441" i="5"/>
  <c r="G441" i="5"/>
  <c r="H440" i="5"/>
  <c r="G440" i="5"/>
  <c r="H439" i="5"/>
  <c r="G439" i="5"/>
  <c r="H438" i="5"/>
  <c r="G438" i="5"/>
  <c r="H437" i="5"/>
  <c r="G437" i="5"/>
  <c r="H436" i="5"/>
  <c r="G436" i="5"/>
  <c r="H435" i="5"/>
  <c r="G435" i="5"/>
  <c r="H434" i="5"/>
  <c r="G434" i="5"/>
  <c r="H433" i="5"/>
  <c r="G433" i="5"/>
  <c r="H432" i="5"/>
  <c r="G432" i="5"/>
  <c r="H431" i="5"/>
  <c r="G431" i="5"/>
  <c r="H430" i="5"/>
  <c r="G430" i="5"/>
  <c r="H429" i="5"/>
  <c r="G429" i="5"/>
  <c r="H428" i="5"/>
  <c r="G428" i="5"/>
  <c r="H427" i="5"/>
  <c r="G427" i="5"/>
  <c r="H426" i="5"/>
  <c r="G426" i="5"/>
  <c r="H425" i="5"/>
  <c r="G425" i="5"/>
  <c r="H424" i="5"/>
  <c r="G424" i="5"/>
  <c r="H423" i="5"/>
  <c r="G423" i="5"/>
  <c r="H422" i="5"/>
  <c r="G422" i="5"/>
  <c r="H421" i="5"/>
  <c r="G421" i="5"/>
  <c r="H420" i="5"/>
  <c r="G420" i="5"/>
  <c r="H419" i="5"/>
  <c r="G419" i="5"/>
  <c r="H418" i="5"/>
  <c r="G418" i="5"/>
  <c r="H417" i="5"/>
  <c r="G417" i="5"/>
  <c r="H416" i="5"/>
  <c r="G416" i="5"/>
  <c r="H415" i="5"/>
  <c r="G415" i="5"/>
  <c r="H414" i="5"/>
  <c r="G414" i="5"/>
  <c r="H413" i="5"/>
  <c r="G413" i="5"/>
  <c r="H412" i="5"/>
  <c r="G412" i="5"/>
  <c r="H411" i="5"/>
  <c r="G411" i="5"/>
  <c r="H410" i="5"/>
  <c r="G410" i="5"/>
  <c r="H409" i="5"/>
  <c r="G409" i="5"/>
  <c r="H408" i="5"/>
  <c r="G408" i="5"/>
  <c r="H407" i="5"/>
  <c r="G407" i="5"/>
  <c r="H406" i="5"/>
  <c r="G406" i="5"/>
  <c r="H405" i="5"/>
  <c r="G405" i="5"/>
  <c r="H404" i="5"/>
  <c r="G404" i="5"/>
  <c r="H403" i="5"/>
  <c r="G403" i="5"/>
  <c r="H402" i="5"/>
  <c r="G402" i="5"/>
  <c r="H401" i="5"/>
  <c r="G401" i="5"/>
  <c r="H400" i="5"/>
  <c r="G400" i="5"/>
  <c r="H399" i="5"/>
  <c r="G399" i="5"/>
  <c r="H398" i="5"/>
  <c r="G398" i="5"/>
  <c r="H397" i="5"/>
  <c r="G397" i="5"/>
  <c r="H396" i="5"/>
  <c r="G396" i="5"/>
  <c r="H395" i="5"/>
  <c r="G395" i="5"/>
  <c r="H394" i="5"/>
  <c r="G394" i="5"/>
  <c r="H393" i="5"/>
  <c r="G393" i="5"/>
  <c r="H392" i="5"/>
  <c r="G392" i="5"/>
  <c r="H391" i="5"/>
  <c r="G391" i="5"/>
  <c r="H390" i="5"/>
  <c r="G390" i="5"/>
  <c r="H389" i="5"/>
  <c r="G389" i="5"/>
  <c r="H388" i="5"/>
  <c r="G388" i="5"/>
  <c r="H387" i="5"/>
  <c r="G387" i="5"/>
  <c r="H386" i="5"/>
  <c r="G386" i="5"/>
  <c r="H385" i="5"/>
  <c r="G385" i="5"/>
  <c r="H384" i="5"/>
  <c r="G384" i="5"/>
  <c r="H383" i="5"/>
  <c r="G383" i="5"/>
  <c r="H382" i="5"/>
  <c r="G382" i="5"/>
  <c r="H381" i="5"/>
  <c r="G381" i="5"/>
  <c r="H380" i="5"/>
  <c r="G380" i="5"/>
  <c r="H379" i="5"/>
  <c r="G379" i="5"/>
  <c r="H378" i="5"/>
  <c r="G378" i="5"/>
  <c r="H377" i="5"/>
  <c r="G377" i="5"/>
  <c r="H376" i="5"/>
  <c r="G376" i="5"/>
  <c r="H375" i="5"/>
  <c r="G375" i="5"/>
  <c r="H374" i="5"/>
  <c r="G374" i="5"/>
  <c r="H373" i="5"/>
  <c r="G373" i="5"/>
  <c r="H372" i="5"/>
  <c r="G372" i="5"/>
  <c r="H371" i="5"/>
  <c r="G371" i="5"/>
  <c r="H370" i="5"/>
  <c r="G370" i="5"/>
  <c r="H369" i="5"/>
  <c r="G369" i="5"/>
  <c r="H368" i="5"/>
  <c r="G368" i="5"/>
  <c r="H367" i="5"/>
  <c r="G367" i="5"/>
  <c r="H366" i="5"/>
  <c r="G366" i="5"/>
  <c r="H365" i="5"/>
  <c r="G365" i="5"/>
  <c r="H364" i="5"/>
  <c r="G364" i="5"/>
  <c r="H363" i="5"/>
  <c r="G363" i="5"/>
  <c r="H362" i="5"/>
  <c r="G362" i="5"/>
  <c r="H361" i="5"/>
  <c r="G361" i="5"/>
  <c r="H360" i="5"/>
  <c r="G360" i="5"/>
  <c r="H359" i="5"/>
  <c r="G359" i="5"/>
  <c r="H358" i="5"/>
  <c r="G358" i="5"/>
  <c r="H357" i="5"/>
  <c r="G357" i="5"/>
  <c r="H356" i="5"/>
  <c r="G356" i="5"/>
  <c r="H355" i="5"/>
  <c r="G355" i="5"/>
  <c r="H354" i="5"/>
  <c r="G354" i="5"/>
  <c r="H353" i="5"/>
  <c r="G353" i="5"/>
  <c r="H352" i="5"/>
  <c r="G352" i="5"/>
  <c r="H351" i="5"/>
  <c r="G351" i="5"/>
  <c r="H350" i="5"/>
  <c r="G350" i="5"/>
  <c r="H349" i="5"/>
  <c r="G349" i="5"/>
  <c r="H348" i="5"/>
  <c r="G348" i="5"/>
  <c r="H347" i="5"/>
  <c r="G347" i="5"/>
  <c r="H346" i="5"/>
  <c r="G346" i="5"/>
  <c r="H345" i="5"/>
  <c r="G345" i="5"/>
  <c r="H344" i="5"/>
  <c r="G344" i="5"/>
  <c r="H343" i="5"/>
  <c r="G343" i="5"/>
  <c r="H342" i="5"/>
  <c r="G342" i="5"/>
  <c r="H341" i="5"/>
  <c r="G341" i="5"/>
  <c r="H340" i="5"/>
  <c r="G340" i="5"/>
  <c r="H339" i="5"/>
  <c r="G339" i="5"/>
  <c r="H338" i="5"/>
  <c r="G338" i="5"/>
  <c r="H337" i="5"/>
  <c r="G337" i="5"/>
  <c r="H336" i="5"/>
  <c r="G336" i="5"/>
  <c r="H335" i="5"/>
  <c r="G335" i="5"/>
  <c r="H334" i="5"/>
  <c r="G334" i="5"/>
  <c r="H333" i="5"/>
  <c r="G333" i="5"/>
  <c r="H332" i="5"/>
  <c r="G332" i="5"/>
  <c r="H331" i="5"/>
  <c r="G331" i="5"/>
  <c r="H330" i="5"/>
  <c r="G330" i="5"/>
  <c r="H329" i="5"/>
  <c r="G329" i="5"/>
  <c r="H328" i="5"/>
  <c r="G328" i="5"/>
  <c r="H327" i="5"/>
  <c r="G327" i="5"/>
  <c r="H326" i="5"/>
  <c r="G326" i="5"/>
  <c r="H325" i="5"/>
  <c r="G325" i="5"/>
  <c r="H324" i="5"/>
  <c r="G324" i="5"/>
  <c r="H323" i="5"/>
  <c r="G323" i="5"/>
  <c r="H322" i="5"/>
  <c r="G322" i="5"/>
  <c r="H321" i="5"/>
  <c r="G321" i="5"/>
  <c r="H320" i="5"/>
  <c r="G320" i="5"/>
  <c r="H319" i="5"/>
  <c r="G319" i="5"/>
  <c r="H318" i="5"/>
  <c r="G318" i="5"/>
  <c r="H317" i="5"/>
  <c r="G317" i="5"/>
  <c r="H316" i="5"/>
  <c r="G316" i="5"/>
  <c r="H315" i="5"/>
  <c r="G315" i="5"/>
  <c r="H314" i="5"/>
  <c r="G314" i="5"/>
  <c r="H313" i="5"/>
  <c r="G313" i="5"/>
  <c r="H312" i="5"/>
  <c r="G312" i="5"/>
  <c r="H311" i="5"/>
  <c r="G311" i="5"/>
  <c r="H310" i="5"/>
  <c r="G310" i="5"/>
  <c r="H309" i="5"/>
  <c r="G309" i="5"/>
  <c r="H308" i="5"/>
  <c r="G308" i="5"/>
  <c r="H307" i="5"/>
  <c r="G307" i="5"/>
  <c r="H306" i="5"/>
  <c r="G306" i="5"/>
  <c r="H305" i="5"/>
  <c r="G305" i="5"/>
  <c r="H304" i="5"/>
  <c r="G304" i="5"/>
  <c r="H303" i="5"/>
  <c r="G303" i="5"/>
  <c r="H302" i="5"/>
  <c r="G302" i="5"/>
  <c r="H301" i="5"/>
  <c r="G301" i="5"/>
  <c r="H300" i="5"/>
  <c r="G300" i="5"/>
  <c r="H299" i="5"/>
  <c r="G299" i="5"/>
  <c r="H298" i="5"/>
  <c r="G298" i="5"/>
  <c r="H297" i="5"/>
  <c r="G297" i="5"/>
  <c r="H296" i="5"/>
  <c r="G296" i="5"/>
  <c r="H295" i="5"/>
  <c r="G295" i="5"/>
  <c r="H294" i="5"/>
  <c r="G294" i="5"/>
  <c r="H293" i="5"/>
  <c r="G293" i="5"/>
  <c r="H292" i="5"/>
  <c r="G292" i="5"/>
  <c r="H291" i="5"/>
  <c r="G291" i="5"/>
  <c r="H290" i="5"/>
  <c r="G290" i="5"/>
  <c r="H289" i="5"/>
  <c r="G289" i="5"/>
  <c r="H288" i="5"/>
  <c r="G288" i="5"/>
  <c r="H287" i="5"/>
  <c r="G287" i="5"/>
  <c r="H286" i="5"/>
  <c r="G286" i="5"/>
  <c r="H285" i="5"/>
  <c r="G285" i="5"/>
  <c r="H284" i="5"/>
  <c r="G284" i="5"/>
  <c r="H283" i="5"/>
  <c r="G283" i="5"/>
  <c r="H282" i="5"/>
  <c r="G282" i="5"/>
  <c r="H281" i="5"/>
  <c r="G281" i="5"/>
  <c r="H280" i="5"/>
  <c r="G280" i="5"/>
  <c r="H279" i="5"/>
  <c r="G279" i="5"/>
  <c r="H278" i="5"/>
  <c r="G278" i="5"/>
  <c r="H277" i="5"/>
  <c r="G277" i="5"/>
  <c r="H276" i="5"/>
  <c r="G276" i="5"/>
  <c r="H275" i="5"/>
  <c r="G275" i="5"/>
  <c r="H274" i="5"/>
  <c r="G274" i="5"/>
  <c r="H273" i="5"/>
  <c r="G273" i="5"/>
  <c r="H272" i="5"/>
  <c r="G272" i="5"/>
  <c r="H271" i="5"/>
  <c r="G271" i="5"/>
  <c r="H270" i="5"/>
  <c r="G270" i="5"/>
  <c r="H269" i="5"/>
  <c r="G269" i="5"/>
  <c r="H268" i="5"/>
  <c r="G268" i="5"/>
  <c r="H267" i="5"/>
  <c r="G267" i="5"/>
  <c r="H266" i="5"/>
  <c r="G266" i="5"/>
  <c r="H265" i="5"/>
  <c r="G265" i="5"/>
  <c r="H264" i="5"/>
  <c r="G264" i="5"/>
  <c r="H263" i="5"/>
  <c r="G263" i="5"/>
  <c r="H262" i="5"/>
  <c r="G262" i="5"/>
  <c r="H261" i="5"/>
  <c r="G261" i="5"/>
  <c r="H260" i="5"/>
  <c r="G260" i="5"/>
  <c r="H259" i="5"/>
  <c r="G259" i="5"/>
  <c r="H258" i="5"/>
  <c r="G258" i="5"/>
  <c r="H257" i="5"/>
  <c r="G257" i="5"/>
  <c r="H256" i="5"/>
  <c r="G256" i="5"/>
  <c r="H255" i="5"/>
  <c r="G255" i="5"/>
  <c r="H254" i="5"/>
  <c r="G254" i="5"/>
  <c r="H253" i="5"/>
  <c r="G253" i="5"/>
  <c r="H252" i="5"/>
  <c r="G252" i="5"/>
  <c r="H251" i="5"/>
  <c r="G251" i="5"/>
  <c r="H250" i="5"/>
  <c r="G250" i="5"/>
  <c r="H249" i="5"/>
  <c r="G249" i="5"/>
  <c r="H248" i="5"/>
  <c r="G248" i="5"/>
  <c r="H247" i="5"/>
  <c r="G247" i="5"/>
  <c r="H246" i="5"/>
  <c r="G246" i="5"/>
  <c r="H245" i="5"/>
  <c r="G245" i="5"/>
  <c r="H244" i="5"/>
  <c r="G244" i="5"/>
  <c r="H243" i="5"/>
  <c r="G243" i="5"/>
  <c r="H242" i="5"/>
  <c r="G242" i="5"/>
  <c r="H241" i="5"/>
  <c r="G241" i="5"/>
  <c r="H240" i="5"/>
  <c r="G240" i="5"/>
  <c r="H239" i="5"/>
  <c r="G239" i="5"/>
  <c r="H238" i="5"/>
  <c r="G238" i="5"/>
  <c r="H237" i="5"/>
  <c r="G237" i="5"/>
  <c r="H236" i="5"/>
  <c r="G236" i="5"/>
  <c r="H235" i="5"/>
  <c r="G235" i="5"/>
  <c r="H234" i="5"/>
  <c r="G234" i="5"/>
  <c r="H233" i="5"/>
  <c r="G233" i="5"/>
  <c r="H232" i="5"/>
  <c r="G232" i="5"/>
  <c r="H231" i="5"/>
  <c r="G231" i="5"/>
  <c r="H230" i="5"/>
  <c r="G230" i="5"/>
  <c r="H229" i="5"/>
  <c r="G229" i="5"/>
  <c r="H228" i="5"/>
  <c r="G228" i="5"/>
  <c r="H227" i="5"/>
  <c r="G227" i="5"/>
  <c r="H226" i="5"/>
  <c r="G226" i="5"/>
  <c r="H225" i="5"/>
  <c r="G225" i="5"/>
  <c r="H224" i="5"/>
  <c r="G224" i="5"/>
  <c r="H223" i="5"/>
  <c r="G223" i="5"/>
  <c r="H222" i="5"/>
  <c r="G222" i="5"/>
  <c r="H221" i="5"/>
  <c r="G221" i="5"/>
  <c r="H220" i="5"/>
  <c r="G220" i="5"/>
  <c r="H219" i="5"/>
  <c r="G219" i="5"/>
  <c r="H218" i="5"/>
  <c r="G218" i="5"/>
  <c r="H217" i="5"/>
  <c r="G217" i="5"/>
  <c r="H216" i="5"/>
  <c r="G216" i="5"/>
  <c r="H215" i="5"/>
  <c r="G215" i="5"/>
  <c r="H214" i="5"/>
  <c r="G214" i="5"/>
  <c r="H213" i="5"/>
  <c r="G213" i="5"/>
  <c r="H212" i="5"/>
  <c r="G212" i="5"/>
  <c r="H211" i="5"/>
  <c r="G211" i="5"/>
  <c r="H210" i="5"/>
  <c r="G210" i="5"/>
  <c r="H209" i="5"/>
  <c r="G209" i="5"/>
  <c r="H208" i="5"/>
  <c r="G208" i="5"/>
  <c r="H207" i="5"/>
  <c r="G207" i="5"/>
  <c r="H206" i="5"/>
  <c r="G206" i="5"/>
  <c r="H205" i="5"/>
  <c r="G205" i="5"/>
  <c r="H204" i="5"/>
  <c r="G204" i="5"/>
  <c r="H203" i="5"/>
  <c r="G203" i="5"/>
  <c r="H202" i="5"/>
  <c r="G202" i="5"/>
  <c r="H201" i="5"/>
  <c r="G201" i="5"/>
  <c r="H200" i="5"/>
  <c r="G200" i="5"/>
  <c r="H199" i="5"/>
  <c r="G199" i="5"/>
  <c r="H198" i="5"/>
  <c r="G198" i="5"/>
  <c r="H197" i="5"/>
  <c r="G197" i="5"/>
  <c r="H196" i="5"/>
  <c r="G196" i="5"/>
  <c r="H195" i="5"/>
  <c r="G195" i="5"/>
  <c r="H194" i="5"/>
  <c r="G194" i="5"/>
  <c r="H193" i="5"/>
  <c r="G193" i="5"/>
  <c r="H192" i="5"/>
  <c r="G192" i="5"/>
  <c r="H191" i="5"/>
  <c r="G191" i="5"/>
  <c r="H190" i="5"/>
  <c r="G190" i="5"/>
  <c r="H189" i="5"/>
  <c r="G189" i="5"/>
  <c r="H188" i="5"/>
  <c r="G188" i="5"/>
  <c r="H187" i="5"/>
  <c r="G187" i="5"/>
  <c r="H186" i="5"/>
  <c r="G186" i="5"/>
  <c r="H185" i="5"/>
  <c r="G185" i="5"/>
  <c r="H184" i="5"/>
  <c r="G184" i="5"/>
  <c r="H183" i="5"/>
  <c r="G183" i="5"/>
  <c r="H182" i="5"/>
  <c r="G182" i="5"/>
  <c r="H181" i="5"/>
  <c r="G181" i="5"/>
  <c r="H180" i="5"/>
  <c r="G180" i="5"/>
  <c r="H179" i="5"/>
  <c r="G179" i="5"/>
  <c r="H178" i="5"/>
  <c r="G178" i="5"/>
  <c r="H177" i="5"/>
  <c r="G177" i="5"/>
  <c r="H176" i="5"/>
  <c r="G176" i="5"/>
  <c r="H175" i="5"/>
  <c r="G175" i="5"/>
  <c r="H174" i="5"/>
  <c r="G174" i="5"/>
  <c r="H173" i="5"/>
  <c r="G173" i="5"/>
  <c r="H172" i="5"/>
  <c r="G172" i="5"/>
  <c r="H171" i="5"/>
  <c r="G171" i="5"/>
  <c r="H170" i="5"/>
  <c r="G170" i="5"/>
  <c r="H169" i="5"/>
  <c r="G169" i="5"/>
  <c r="H168" i="5"/>
  <c r="G168" i="5"/>
  <c r="H167" i="5"/>
  <c r="G167" i="5"/>
  <c r="H166" i="5"/>
  <c r="G166" i="5"/>
  <c r="H165" i="5"/>
  <c r="G165" i="5"/>
  <c r="H164" i="5"/>
  <c r="G164" i="5"/>
  <c r="H163" i="5"/>
  <c r="G163" i="5"/>
  <c r="H162" i="5"/>
  <c r="G162" i="5"/>
  <c r="H161" i="5"/>
  <c r="G161" i="5"/>
  <c r="H160" i="5"/>
  <c r="G160" i="5"/>
  <c r="H159" i="5"/>
  <c r="G159" i="5"/>
  <c r="H158" i="5"/>
  <c r="G158" i="5"/>
  <c r="H157" i="5"/>
  <c r="G157" i="5"/>
  <c r="H156" i="5"/>
  <c r="G156" i="5"/>
  <c r="H155" i="5"/>
  <c r="G155" i="5"/>
  <c r="H154" i="5"/>
  <c r="G154" i="5"/>
  <c r="H153" i="5"/>
  <c r="G153" i="5"/>
  <c r="H152" i="5"/>
  <c r="G152" i="5"/>
  <c r="H151" i="5"/>
  <c r="G151" i="5"/>
  <c r="H150" i="5"/>
  <c r="G150" i="5"/>
  <c r="H149" i="5"/>
  <c r="G149" i="5"/>
  <c r="H148" i="5"/>
  <c r="G148" i="5"/>
  <c r="H147" i="5"/>
  <c r="G147" i="5"/>
  <c r="H146" i="5"/>
  <c r="G146" i="5"/>
  <c r="H145" i="5"/>
  <c r="G145" i="5"/>
  <c r="H144" i="5"/>
  <c r="G144" i="5"/>
  <c r="H143" i="5"/>
  <c r="G143" i="5"/>
  <c r="H142" i="5"/>
  <c r="G142" i="5"/>
  <c r="H141" i="5"/>
  <c r="G141" i="5"/>
  <c r="H140" i="5"/>
  <c r="G140" i="5"/>
  <c r="H139" i="5"/>
  <c r="G139" i="5"/>
  <c r="H138" i="5"/>
  <c r="G138" i="5"/>
  <c r="H137" i="5"/>
  <c r="G137" i="5"/>
  <c r="H136" i="5"/>
  <c r="G136" i="5"/>
  <c r="H135" i="5"/>
  <c r="G135" i="5"/>
  <c r="H134" i="5"/>
  <c r="G134" i="5"/>
  <c r="H133" i="5"/>
  <c r="G133" i="5"/>
  <c r="H132" i="5"/>
  <c r="G132" i="5"/>
  <c r="H131" i="5"/>
  <c r="G131" i="5"/>
  <c r="H130" i="5"/>
  <c r="G130" i="5"/>
  <c r="H129" i="5"/>
  <c r="G129" i="5"/>
  <c r="H128" i="5"/>
  <c r="G128" i="5"/>
  <c r="H127" i="5"/>
  <c r="G127" i="5"/>
  <c r="H126" i="5"/>
  <c r="G126" i="5"/>
  <c r="H125" i="5"/>
  <c r="G125" i="5"/>
  <c r="H124" i="5"/>
  <c r="G124" i="5"/>
  <c r="H123" i="5"/>
  <c r="G123" i="5"/>
  <c r="H122" i="5"/>
  <c r="G122" i="5"/>
  <c r="H121" i="5"/>
  <c r="G121" i="5"/>
  <c r="H120" i="5"/>
  <c r="G120" i="5"/>
  <c r="H119" i="5"/>
  <c r="G119" i="5"/>
  <c r="H118" i="5"/>
  <c r="G118" i="5"/>
  <c r="H117" i="5"/>
  <c r="G117" i="5"/>
  <c r="H116" i="5"/>
  <c r="G116" i="5"/>
  <c r="H115" i="5"/>
  <c r="G115" i="5"/>
  <c r="H114" i="5"/>
  <c r="G114" i="5"/>
  <c r="H113" i="5"/>
  <c r="G113" i="5"/>
  <c r="H112" i="5"/>
  <c r="G112" i="5"/>
  <c r="H111" i="5"/>
  <c r="G111" i="5"/>
  <c r="H110" i="5"/>
  <c r="G110" i="5"/>
  <c r="H109" i="5"/>
  <c r="G109" i="5"/>
  <c r="H108" i="5"/>
  <c r="G108" i="5"/>
  <c r="H107" i="5"/>
  <c r="G107" i="5"/>
  <c r="H106" i="5"/>
  <c r="G106" i="5"/>
  <c r="H105" i="5"/>
  <c r="G105" i="5"/>
  <c r="H104" i="5"/>
  <c r="G104" i="5"/>
  <c r="H103" i="5"/>
  <c r="G103" i="5"/>
  <c r="H102" i="5"/>
  <c r="G102" i="5"/>
  <c r="H101" i="5"/>
  <c r="G101" i="5"/>
  <c r="H100" i="5"/>
  <c r="G100" i="5"/>
  <c r="H99" i="5"/>
  <c r="G99" i="5"/>
  <c r="H98" i="5"/>
  <c r="G98" i="5"/>
  <c r="H97" i="5"/>
  <c r="G97" i="5"/>
  <c r="H96" i="5"/>
  <c r="G96" i="5"/>
  <c r="H95" i="5"/>
  <c r="G95" i="5"/>
  <c r="H94" i="5"/>
  <c r="G94" i="5"/>
  <c r="H93" i="5"/>
  <c r="G93" i="5"/>
  <c r="H92" i="5"/>
  <c r="G92" i="5"/>
  <c r="H91" i="5"/>
  <c r="G91" i="5"/>
  <c r="H90" i="5"/>
  <c r="G90" i="5"/>
  <c r="H89" i="5"/>
  <c r="G89" i="5"/>
  <c r="H88" i="5"/>
  <c r="G88" i="5"/>
  <c r="H87" i="5"/>
  <c r="G87" i="5"/>
  <c r="H86" i="5"/>
  <c r="G86" i="5"/>
  <c r="H85" i="5"/>
  <c r="G85" i="5"/>
  <c r="H84" i="5"/>
  <c r="G84" i="5"/>
  <c r="H83" i="5"/>
  <c r="G83" i="5"/>
  <c r="H82" i="5"/>
  <c r="G82" i="5"/>
  <c r="H81" i="5"/>
  <c r="G81" i="5"/>
  <c r="H80" i="5"/>
  <c r="G80" i="5"/>
  <c r="H79" i="5"/>
  <c r="G79" i="5"/>
  <c r="H78" i="5"/>
  <c r="G78" i="5"/>
  <c r="H77" i="5"/>
  <c r="G77" i="5"/>
  <c r="H76" i="5"/>
  <c r="G76" i="5"/>
  <c r="H75" i="5"/>
  <c r="G75" i="5"/>
  <c r="H74" i="5"/>
  <c r="G74" i="5"/>
  <c r="H73" i="5"/>
  <c r="G73" i="5"/>
  <c r="H72" i="5"/>
  <c r="G72" i="5"/>
  <c r="H71" i="5"/>
  <c r="G71" i="5"/>
  <c r="H70" i="5"/>
  <c r="G70" i="5"/>
  <c r="H69" i="5"/>
  <c r="G69" i="5"/>
  <c r="H68" i="5"/>
  <c r="G68" i="5"/>
  <c r="H67" i="5"/>
  <c r="G67" i="5"/>
  <c r="H66" i="5"/>
  <c r="G66" i="5"/>
  <c r="H65" i="5"/>
  <c r="G65" i="5"/>
  <c r="H64" i="5"/>
  <c r="G64" i="5"/>
  <c r="H63" i="5"/>
  <c r="G63" i="5"/>
  <c r="H62" i="5"/>
  <c r="G62" i="5"/>
  <c r="H61" i="5"/>
  <c r="G61" i="5"/>
  <c r="H60" i="5"/>
  <c r="G60" i="5"/>
  <c r="H59" i="5"/>
  <c r="G59" i="5"/>
  <c r="H58" i="5"/>
  <c r="G58" i="5"/>
  <c r="H57" i="5"/>
  <c r="G57" i="5"/>
  <c r="H56" i="5"/>
  <c r="G56" i="5"/>
  <c r="H55" i="5"/>
  <c r="G55" i="5"/>
  <c r="H54" i="5"/>
  <c r="G54" i="5"/>
  <c r="H53" i="5"/>
  <c r="G53" i="5"/>
  <c r="H52" i="5"/>
  <c r="G52" i="5"/>
  <c r="H51" i="5"/>
  <c r="G51" i="5"/>
  <c r="H50" i="5"/>
  <c r="G50" i="5"/>
  <c r="H49" i="5"/>
  <c r="G49" i="5"/>
  <c r="H48" i="5"/>
  <c r="G48" i="5"/>
  <c r="H47" i="5"/>
  <c r="G47" i="5"/>
  <c r="H46" i="5"/>
  <c r="G46" i="5"/>
  <c r="H45" i="5"/>
  <c r="G45" i="5"/>
  <c r="H44" i="5"/>
  <c r="G44" i="5"/>
  <c r="H43" i="5"/>
  <c r="G43" i="5"/>
  <c r="H42" i="5"/>
  <c r="G42" i="5"/>
  <c r="H41" i="5"/>
  <c r="G41" i="5"/>
  <c r="H40" i="5"/>
  <c r="G40" i="5"/>
  <c r="H39" i="5"/>
  <c r="G39" i="5"/>
  <c r="H38" i="5"/>
  <c r="G38" i="5"/>
  <c r="H37" i="5"/>
  <c r="G37" i="5"/>
  <c r="H36" i="5"/>
  <c r="G36" i="5"/>
  <c r="H35" i="5"/>
  <c r="G35" i="5"/>
  <c r="H34" i="5"/>
  <c r="G34" i="5"/>
  <c r="H33" i="5"/>
  <c r="G33" i="5"/>
  <c r="H32" i="5"/>
  <c r="G32" i="5"/>
  <c r="H31" i="5"/>
  <c r="G31" i="5"/>
  <c r="H30" i="5"/>
  <c r="G30" i="5"/>
  <c r="H29" i="5"/>
  <c r="G29" i="5"/>
  <c r="H28" i="5"/>
  <c r="G28" i="5"/>
  <c r="H27" i="5"/>
  <c r="G27" i="5"/>
  <c r="H26" i="5"/>
  <c r="G26" i="5"/>
  <c r="H25" i="5"/>
  <c r="G25" i="5"/>
  <c r="H24" i="5"/>
  <c r="G24" i="5"/>
  <c r="H23" i="5"/>
  <c r="G23" i="5"/>
  <c r="H22" i="5"/>
  <c r="G22" i="5"/>
  <c r="H21" i="5"/>
  <c r="G21" i="5"/>
  <c r="H20" i="5"/>
  <c r="G20" i="5"/>
  <c r="H19" i="5"/>
  <c r="G19" i="5"/>
  <c r="H18" i="5"/>
  <c r="G18" i="5"/>
  <c r="H17" i="5"/>
  <c r="G17" i="5"/>
  <c r="H16" i="5"/>
  <c r="G16" i="5"/>
  <c r="H15" i="5"/>
  <c r="G15" i="5"/>
  <c r="H14" i="5"/>
  <c r="G14" i="5"/>
  <c r="H13" i="5"/>
  <c r="G13" i="5"/>
  <c r="H12" i="5"/>
  <c r="G12" i="5"/>
  <c r="H11" i="5"/>
  <c r="G11" i="5"/>
  <c r="H10" i="5"/>
  <c r="G10" i="5"/>
  <c r="H9" i="5"/>
  <c r="G9" i="5"/>
  <c r="H8" i="5"/>
  <c r="G8" i="5"/>
  <c r="G7" i="5"/>
  <c r="G6" i="5"/>
  <c r="B21" i="4"/>
  <c r="B20" i="4"/>
  <c r="B19" i="4"/>
  <c r="B18" i="4"/>
  <c r="B17" i="4"/>
  <c r="B16" i="4"/>
  <c r="B15" i="4"/>
  <c r="B14" i="4"/>
  <c r="B13" i="4"/>
  <c r="B12" i="4"/>
  <c r="B11" i="4"/>
  <c r="B10" i="4"/>
  <c r="I9" i="4"/>
  <c r="H9" i="4"/>
  <c r="G9" i="4"/>
  <c r="F9" i="4"/>
  <c r="E9" i="4"/>
  <c r="D9" i="4"/>
  <c r="C9" i="4"/>
  <c r="B9" i="4"/>
  <c r="F5" i="4"/>
  <c r="B5" i="4"/>
  <c r="X63" i="3"/>
  <c r="X64" i="3" s="1"/>
  <c r="V63" i="3"/>
  <c r="V64" i="3" s="1"/>
  <c r="R63" i="3"/>
  <c r="R64" i="3" s="1"/>
  <c r="M63" i="3"/>
  <c r="M64" i="3" s="1"/>
  <c r="L63" i="3"/>
  <c r="L64" i="3" s="1"/>
  <c r="K63" i="3"/>
  <c r="K64" i="3" s="1"/>
  <c r="H63" i="3"/>
  <c r="H64" i="3" s="1"/>
  <c r="D63" i="3"/>
  <c r="D64" i="3" s="1"/>
  <c r="X61" i="3"/>
  <c r="T61" i="3"/>
  <c r="S61" i="3"/>
  <c r="R61" i="3"/>
  <c r="O61" i="3"/>
  <c r="O62" i="3" s="1"/>
  <c r="K61" i="3"/>
  <c r="F61" i="3"/>
  <c r="E61" i="3"/>
  <c r="D61" i="3"/>
  <c r="B61" i="3"/>
  <c r="X59" i="3"/>
  <c r="V59" i="3"/>
  <c r="R59" i="3"/>
  <c r="M59" i="3"/>
  <c r="L59" i="3"/>
  <c r="K59" i="3"/>
  <c r="H59" i="3"/>
  <c r="D59" i="3"/>
  <c r="X57" i="3"/>
  <c r="T57" i="3"/>
  <c r="S57" i="3"/>
  <c r="R57" i="3"/>
  <c r="O57" i="3"/>
  <c r="K57" i="3"/>
  <c r="F57" i="3"/>
  <c r="E57" i="3"/>
  <c r="D57" i="3"/>
  <c r="B57" i="3"/>
  <c r="X55" i="3"/>
  <c r="V55" i="3"/>
  <c r="R55" i="3"/>
  <c r="M55" i="3"/>
  <c r="L55" i="3"/>
  <c r="K55" i="3"/>
  <c r="H55" i="3"/>
  <c r="D55" i="3"/>
  <c r="X53" i="3"/>
  <c r="T53" i="3"/>
  <c r="T54" i="3" s="1"/>
  <c r="S53" i="3"/>
  <c r="S54" i="3" s="1"/>
  <c r="R53" i="3"/>
  <c r="R54" i="3" s="1"/>
  <c r="O53" i="3"/>
  <c r="K53" i="3"/>
  <c r="K54" i="3" s="1"/>
  <c r="F53" i="3"/>
  <c r="F54" i="3" s="1"/>
  <c r="E53" i="3"/>
  <c r="E54" i="3" s="1"/>
  <c r="D53" i="3"/>
  <c r="D54" i="3" s="1"/>
  <c r="B53" i="3"/>
  <c r="B54" i="3" s="1"/>
  <c r="R51" i="3"/>
  <c r="U63" i="3" s="1"/>
  <c r="U64" i="3" s="1"/>
  <c r="J51" i="3"/>
  <c r="N61" i="3" s="1"/>
  <c r="N62" i="3" s="1"/>
  <c r="B51" i="3"/>
  <c r="G63" i="3" s="1"/>
  <c r="G64" i="3" s="1"/>
  <c r="P48" i="3"/>
  <c r="P49" i="3" s="1"/>
  <c r="O48" i="3"/>
  <c r="O49" i="3" s="1"/>
  <c r="N48" i="3"/>
  <c r="N49" i="3" s="1"/>
  <c r="G48" i="3"/>
  <c r="G49" i="3" s="1"/>
  <c r="C48" i="3"/>
  <c r="C49" i="3" s="1"/>
  <c r="B48" i="3"/>
  <c r="B49" i="3" s="1"/>
  <c r="D47" i="3"/>
  <c r="V46" i="3"/>
  <c r="U46" i="3"/>
  <c r="N46" i="3"/>
  <c r="N47" i="3" s="1"/>
  <c r="J46" i="3"/>
  <c r="H46" i="3"/>
  <c r="H47" i="3" s="1"/>
  <c r="G46" i="3"/>
  <c r="G47" i="3" s="1"/>
  <c r="E46" i="3"/>
  <c r="E47" i="3" s="1"/>
  <c r="D46" i="3"/>
  <c r="C46" i="3"/>
  <c r="C47" i="3" s="1"/>
  <c r="P44" i="3"/>
  <c r="O44" i="3"/>
  <c r="N44" i="3"/>
  <c r="H44" i="3"/>
  <c r="G44" i="3"/>
  <c r="C44" i="3"/>
  <c r="B44" i="3"/>
  <c r="V42" i="3"/>
  <c r="U42" i="3"/>
  <c r="N42" i="3"/>
  <c r="J42" i="3"/>
  <c r="H42" i="3"/>
  <c r="G42" i="3"/>
  <c r="E42" i="3"/>
  <c r="D42" i="3"/>
  <c r="C42" i="3"/>
  <c r="B42" i="3"/>
  <c r="P40" i="3"/>
  <c r="O40" i="3"/>
  <c r="N40" i="3"/>
  <c r="H40" i="3"/>
  <c r="G40" i="3"/>
  <c r="C40" i="3"/>
  <c r="B40" i="3"/>
  <c r="V38" i="3"/>
  <c r="U38" i="3"/>
  <c r="U39" i="3" s="1"/>
  <c r="N38" i="3"/>
  <c r="J38" i="3"/>
  <c r="J39" i="3" s="1"/>
  <c r="H38" i="3"/>
  <c r="G38" i="3"/>
  <c r="E38" i="3"/>
  <c r="D38" i="3"/>
  <c r="C38" i="3"/>
  <c r="B38" i="3"/>
  <c r="B39" i="3" s="1"/>
  <c r="R36" i="3"/>
  <c r="S46" i="3" s="1"/>
  <c r="J36" i="3"/>
  <c r="L48" i="3" s="1"/>
  <c r="L49" i="3" s="1"/>
  <c r="B36" i="3"/>
  <c r="H48" i="3" s="1"/>
  <c r="H49" i="3" s="1"/>
  <c r="W34" i="3"/>
  <c r="V34" i="3"/>
  <c r="X33" i="3"/>
  <c r="X34" i="3" s="1"/>
  <c r="W33" i="3"/>
  <c r="V33" i="3"/>
  <c r="T33" i="3"/>
  <c r="T34" i="3" s="1"/>
  <c r="S33" i="3"/>
  <c r="S34" i="3" s="1"/>
  <c r="R33" i="3"/>
  <c r="K33" i="3"/>
  <c r="K34" i="3" s="1"/>
  <c r="D33" i="3"/>
  <c r="D34" i="3" s="1"/>
  <c r="X31" i="3"/>
  <c r="V31" i="3"/>
  <c r="U31" i="3"/>
  <c r="T31" i="3"/>
  <c r="S31" i="3"/>
  <c r="R31" i="3"/>
  <c r="P31" i="3"/>
  <c r="P32" i="3" s="1"/>
  <c r="L31" i="3"/>
  <c r="K31" i="3"/>
  <c r="X29" i="3"/>
  <c r="W29" i="3"/>
  <c r="V29" i="3"/>
  <c r="T29" i="3"/>
  <c r="S29" i="3"/>
  <c r="R29" i="3"/>
  <c r="K29" i="3"/>
  <c r="J29" i="3"/>
  <c r="D29" i="3"/>
  <c r="X27" i="3"/>
  <c r="V27" i="3"/>
  <c r="U27" i="3"/>
  <c r="T27" i="3"/>
  <c r="S27" i="3"/>
  <c r="R27" i="3"/>
  <c r="P27" i="3"/>
  <c r="L27" i="3"/>
  <c r="K27" i="3"/>
  <c r="X25" i="3"/>
  <c r="W25" i="3"/>
  <c r="V25" i="3"/>
  <c r="T25" i="3"/>
  <c r="S25" i="3"/>
  <c r="R25" i="3"/>
  <c r="K25" i="3"/>
  <c r="J25" i="3"/>
  <c r="D25" i="3"/>
  <c r="U24" i="3"/>
  <c r="T24" i="3"/>
  <c r="X23" i="3"/>
  <c r="V23" i="3"/>
  <c r="V24" i="3" s="1"/>
  <c r="U23" i="3"/>
  <c r="T23" i="3"/>
  <c r="S23" i="3"/>
  <c r="S24" i="3" s="1"/>
  <c r="R23" i="3"/>
  <c r="R24" i="3" s="1"/>
  <c r="P23" i="3"/>
  <c r="L23" i="3"/>
  <c r="K23" i="3"/>
  <c r="K24" i="3" s="1"/>
  <c r="R21" i="3"/>
  <c r="U33" i="3" s="1"/>
  <c r="U34" i="3" s="1"/>
  <c r="J21" i="3"/>
  <c r="O33" i="3" s="1"/>
  <c r="O34" i="3" s="1"/>
  <c r="B21" i="3"/>
  <c r="B33" i="3" s="1"/>
  <c r="B34" i="3" s="1"/>
  <c r="P19" i="3"/>
  <c r="L19" i="3"/>
  <c r="K19" i="3"/>
  <c r="P18" i="3"/>
  <c r="O18" i="3"/>
  <c r="O19" i="3" s="1"/>
  <c r="N18" i="3"/>
  <c r="N19" i="3" s="1"/>
  <c r="M18" i="3"/>
  <c r="M19" i="3" s="1"/>
  <c r="L18" i="3"/>
  <c r="K18" i="3"/>
  <c r="J18" i="3"/>
  <c r="J19" i="3" s="1"/>
  <c r="H18" i="3"/>
  <c r="H19" i="3" s="1"/>
  <c r="G18" i="3"/>
  <c r="G19" i="3" s="1"/>
  <c r="P16" i="3"/>
  <c r="P17" i="3" s="1"/>
  <c r="O16" i="3"/>
  <c r="O17" i="3" s="1"/>
  <c r="N16" i="3"/>
  <c r="N17" i="3" s="1"/>
  <c r="L16" i="3"/>
  <c r="K16" i="3"/>
  <c r="J16" i="3"/>
  <c r="G16" i="3"/>
  <c r="F16" i="3"/>
  <c r="C16" i="3"/>
  <c r="B16" i="3"/>
  <c r="P14" i="3"/>
  <c r="O14" i="3"/>
  <c r="N14" i="3"/>
  <c r="M14" i="3"/>
  <c r="L14" i="3"/>
  <c r="K14" i="3"/>
  <c r="J14" i="3"/>
  <c r="H14" i="3"/>
  <c r="G14" i="3"/>
  <c r="P12" i="3"/>
  <c r="O12" i="3"/>
  <c r="N12" i="3"/>
  <c r="L12" i="3"/>
  <c r="K12" i="3"/>
  <c r="J12" i="3"/>
  <c r="G12" i="3"/>
  <c r="F12" i="3"/>
  <c r="C12" i="3"/>
  <c r="B12" i="3"/>
  <c r="P10" i="3"/>
  <c r="O10" i="3"/>
  <c r="N10" i="3"/>
  <c r="M10" i="3"/>
  <c r="L10" i="3"/>
  <c r="K10" i="3"/>
  <c r="J10" i="3"/>
  <c r="H10" i="3"/>
  <c r="G10" i="3"/>
  <c r="K9" i="3"/>
  <c r="J9" i="3"/>
  <c r="P8" i="3"/>
  <c r="O8" i="3"/>
  <c r="N8" i="3"/>
  <c r="L8" i="3"/>
  <c r="K8" i="3"/>
  <c r="J8" i="3"/>
  <c r="G8" i="3"/>
  <c r="G9" i="3" s="1"/>
  <c r="F8" i="3"/>
  <c r="F9" i="3" s="1"/>
  <c r="C8" i="3"/>
  <c r="C9" i="3" s="1"/>
  <c r="B8" i="3"/>
  <c r="B9" i="3" s="1"/>
  <c r="R6" i="3"/>
  <c r="U14" i="3" s="1"/>
  <c r="J6" i="3"/>
  <c r="M16" i="3" s="1"/>
  <c r="B6" i="3"/>
  <c r="E18" i="3" s="1"/>
  <c r="E19" i="3" s="1"/>
  <c r="J4" i="3"/>
  <c r="H4" i="3"/>
  <c r="E4" i="3"/>
  <c r="C4" i="3"/>
  <c r="Z2" i="3"/>
  <c r="Z1" i="3"/>
  <c r="B1" i="3"/>
  <c r="F25" i="2"/>
  <c r="E25" i="2"/>
  <c r="D25" i="2"/>
  <c r="C25" i="2"/>
  <c r="I24" i="2"/>
  <c r="H24" i="2"/>
  <c r="G24" i="2"/>
  <c r="F24" i="2"/>
  <c r="E24" i="2"/>
  <c r="D24" i="2"/>
  <c r="C24" i="2"/>
  <c r="K15" i="2"/>
  <c r="G25" i="2" s="1"/>
  <c r="F14" i="2"/>
  <c r="I25" i="2" l="1"/>
  <c r="U10" i="3"/>
  <c r="S18" i="3"/>
  <c r="S19" i="3" s="1"/>
  <c r="S14" i="3"/>
  <c r="S10" i="3"/>
  <c r="V14" i="3"/>
  <c r="R18" i="3"/>
  <c r="R19" i="3" s="1"/>
  <c r="X16" i="3"/>
  <c r="R14" i="3"/>
  <c r="X12" i="3"/>
  <c r="R10" i="3"/>
  <c r="X8" i="3"/>
  <c r="V10" i="3"/>
  <c r="W16" i="3"/>
  <c r="W12" i="3"/>
  <c r="W8" i="3"/>
  <c r="V16" i="3"/>
  <c r="V12" i="3"/>
  <c r="V8" i="3"/>
  <c r="V18" i="3"/>
  <c r="V19" i="3" s="1"/>
  <c r="U16" i="3"/>
  <c r="U12" i="3"/>
  <c r="U8" i="3"/>
  <c r="U9" i="3" s="1"/>
  <c r="T16" i="3"/>
  <c r="T12" i="3"/>
  <c r="T8" i="3"/>
  <c r="T9" i="3" s="1"/>
  <c r="S16" i="3"/>
  <c r="S12" i="3"/>
  <c r="S8" i="3"/>
  <c r="S9" i="3" s="1"/>
  <c r="U18" i="3"/>
  <c r="U19" i="3" s="1"/>
  <c r="X18" i="3"/>
  <c r="X19" i="3" s="1"/>
  <c r="R16" i="3"/>
  <c r="X14" i="3"/>
  <c r="R12" i="3"/>
  <c r="X10" i="3"/>
  <c r="R8" i="3"/>
  <c r="R9" i="3" s="1"/>
  <c r="W18" i="3"/>
  <c r="W19" i="3" s="1"/>
  <c r="W14" i="3"/>
  <c r="W10" i="3"/>
  <c r="T18" i="3"/>
  <c r="T19" i="3" s="1"/>
  <c r="T14" i="3"/>
  <c r="T10" i="3"/>
  <c r="H25" i="2"/>
  <c r="M8" i="3"/>
  <c r="F10" i="3"/>
  <c r="M12" i="3"/>
  <c r="F14" i="3"/>
  <c r="F18" i="3"/>
  <c r="F19" i="3" s="1"/>
  <c r="J23" i="3"/>
  <c r="J24" i="3" s="1"/>
  <c r="W23" i="3"/>
  <c r="C25" i="3"/>
  <c r="P25" i="3"/>
  <c r="J27" i="3"/>
  <c r="W27" i="3"/>
  <c r="C29" i="3"/>
  <c r="P29" i="3"/>
  <c r="J31" i="3"/>
  <c r="W31" i="3"/>
  <c r="C33" i="3"/>
  <c r="C34" i="3" s="1"/>
  <c r="P33" i="3"/>
  <c r="P34" i="3" s="1"/>
  <c r="F38" i="3"/>
  <c r="T38" i="3"/>
  <c r="T39" i="3" s="1"/>
  <c r="M40" i="3"/>
  <c r="F42" i="3"/>
  <c r="T42" i="3"/>
  <c r="M44" i="3"/>
  <c r="F46" i="3"/>
  <c r="F47" i="3" s="1"/>
  <c r="T46" i="3"/>
  <c r="M48" i="3"/>
  <c r="M49" i="3" s="1"/>
  <c r="C53" i="3"/>
  <c r="C54" i="3" s="1"/>
  <c r="P53" i="3"/>
  <c r="J55" i="3"/>
  <c r="W55" i="3"/>
  <c r="C57" i="3"/>
  <c r="P57" i="3"/>
  <c r="J59" i="3"/>
  <c r="W59" i="3"/>
  <c r="C61" i="3"/>
  <c r="P61" i="3"/>
  <c r="P62" i="3" s="1"/>
  <c r="J63" i="3"/>
  <c r="J64" i="3" s="1"/>
  <c r="W63" i="3"/>
  <c r="W64" i="3" s="1"/>
  <c r="M23" i="3"/>
  <c r="F25" i="3"/>
  <c r="M27" i="3"/>
  <c r="F29" i="3"/>
  <c r="M31" i="3"/>
  <c r="F33" i="3"/>
  <c r="F34" i="3" s="1"/>
  <c r="W38" i="3"/>
  <c r="W42" i="3"/>
  <c r="W46" i="3"/>
  <c r="K1" i="7"/>
  <c r="B2" i="3" s="1"/>
  <c r="A3" i="7"/>
  <c r="D8" i="3"/>
  <c r="D9" i="3" s="1"/>
  <c r="D12" i="3"/>
  <c r="D16" i="3"/>
  <c r="N23" i="3"/>
  <c r="G25" i="3"/>
  <c r="U25" i="3"/>
  <c r="N27" i="3"/>
  <c r="G29" i="3"/>
  <c r="U29" i="3"/>
  <c r="N31" i="3"/>
  <c r="G33" i="3"/>
  <c r="G34" i="3" s="1"/>
  <c r="K38" i="3"/>
  <c r="X38" i="3"/>
  <c r="D40" i="3"/>
  <c r="R40" i="3"/>
  <c r="K42" i="3"/>
  <c r="X42" i="3"/>
  <c r="D44" i="3"/>
  <c r="R44" i="3"/>
  <c r="K46" i="3"/>
  <c r="X46" i="3"/>
  <c r="X47" i="3" s="1"/>
  <c r="D48" i="3"/>
  <c r="D49" i="3" s="1"/>
  <c r="R48" i="3"/>
  <c r="R49" i="3" s="1"/>
  <c r="G53" i="3"/>
  <c r="G54" i="3" s="1"/>
  <c r="U53" i="3"/>
  <c r="U54" i="3" s="1"/>
  <c r="N55" i="3"/>
  <c r="G57" i="3"/>
  <c r="U57" i="3"/>
  <c r="N59" i="3"/>
  <c r="G61" i="3"/>
  <c r="U61" i="3"/>
  <c r="N63" i="3"/>
  <c r="N64" i="3" s="1"/>
  <c r="E8" i="3"/>
  <c r="E9" i="3" s="1"/>
  <c r="E12" i="3"/>
  <c r="E16" i="3"/>
  <c r="B23" i="3"/>
  <c r="O23" i="3"/>
  <c r="H25" i="3"/>
  <c r="B27" i="3"/>
  <c r="O27" i="3"/>
  <c r="H29" i="3"/>
  <c r="B31" i="3"/>
  <c r="O31" i="3"/>
  <c r="O32" i="3" s="1"/>
  <c r="H33" i="3"/>
  <c r="H34" i="3" s="1"/>
  <c r="L38" i="3"/>
  <c r="E40" i="3"/>
  <c r="S40" i="3"/>
  <c r="L42" i="3"/>
  <c r="E44" i="3"/>
  <c r="S44" i="3"/>
  <c r="L46" i="3"/>
  <c r="E48" i="3"/>
  <c r="E49" i="3" s="1"/>
  <c r="S48" i="3"/>
  <c r="S49" i="3" s="1"/>
  <c r="H53" i="3"/>
  <c r="V53" i="3"/>
  <c r="B55" i="3"/>
  <c r="O55" i="3"/>
  <c r="H57" i="3"/>
  <c r="V57" i="3"/>
  <c r="B59" i="3"/>
  <c r="O59" i="3"/>
  <c r="H61" i="3"/>
  <c r="V61" i="3"/>
  <c r="B63" i="3"/>
  <c r="O63" i="3"/>
  <c r="O64" i="3" s="1"/>
  <c r="C2" i="7"/>
  <c r="C23" i="3"/>
  <c r="C27" i="3"/>
  <c r="C31" i="3"/>
  <c r="J33" i="3"/>
  <c r="J34" i="3" s="1"/>
  <c r="M38" i="3"/>
  <c r="F40" i="3"/>
  <c r="T40" i="3"/>
  <c r="M42" i="3"/>
  <c r="F44" i="3"/>
  <c r="T44" i="3"/>
  <c r="M46" i="3"/>
  <c r="F48" i="3"/>
  <c r="F49" i="3" s="1"/>
  <c r="T48" i="3"/>
  <c r="T49" i="3" s="1"/>
  <c r="J53" i="3"/>
  <c r="J54" i="3" s="1"/>
  <c r="W53" i="3"/>
  <c r="C55" i="3"/>
  <c r="P55" i="3"/>
  <c r="J57" i="3"/>
  <c r="W57" i="3"/>
  <c r="C59" i="3"/>
  <c r="P59" i="3"/>
  <c r="J61" i="3"/>
  <c r="W61" i="3"/>
  <c r="C63" i="3"/>
  <c r="P63" i="3"/>
  <c r="P64" i="3" s="1"/>
  <c r="D23" i="3"/>
  <c r="D27" i="3"/>
  <c r="D31" i="3"/>
  <c r="D32" i="3" s="1"/>
  <c r="U40" i="3"/>
  <c r="U44" i="3"/>
  <c r="U48" i="3"/>
  <c r="U49" i="3" s="1"/>
  <c r="E29" i="3"/>
  <c r="H8" i="3"/>
  <c r="B10" i="3"/>
  <c r="H12" i="3"/>
  <c r="B14" i="3"/>
  <c r="H16" i="3"/>
  <c r="B18" i="3"/>
  <c r="E23" i="3"/>
  <c r="L25" i="3"/>
  <c r="E27" i="3"/>
  <c r="L29" i="3"/>
  <c r="E31" i="3"/>
  <c r="E32" i="3" s="1"/>
  <c r="L33" i="3"/>
  <c r="L34" i="3" s="1"/>
  <c r="O38" i="3"/>
  <c r="V40" i="3"/>
  <c r="O42" i="3"/>
  <c r="V44" i="3"/>
  <c r="B46" i="3"/>
  <c r="O46" i="3"/>
  <c r="O47" i="3" s="1"/>
  <c r="V48" i="3"/>
  <c r="V49" i="3" s="1"/>
  <c r="L53" i="3"/>
  <c r="E55" i="3"/>
  <c r="S55" i="3"/>
  <c r="L57" i="3"/>
  <c r="E59" i="3"/>
  <c r="S59" i="3"/>
  <c r="L61" i="3"/>
  <c r="E63" i="3"/>
  <c r="E64" i="3" s="1"/>
  <c r="S63" i="3"/>
  <c r="S64" i="3" s="1"/>
  <c r="C10" i="3"/>
  <c r="C14" i="3"/>
  <c r="C18" i="3"/>
  <c r="F23" i="3"/>
  <c r="M25" i="3"/>
  <c r="F27" i="3"/>
  <c r="M29" i="3"/>
  <c r="F31" i="3"/>
  <c r="F32" i="3" s="1"/>
  <c r="M33" i="3"/>
  <c r="M34" i="3" s="1"/>
  <c r="P38" i="3"/>
  <c r="J40" i="3"/>
  <c r="W40" i="3"/>
  <c r="P42" i="3"/>
  <c r="J44" i="3"/>
  <c r="W44" i="3"/>
  <c r="P46" i="3"/>
  <c r="P47" i="3" s="1"/>
  <c r="J48" i="3"/>
  <c r="J49" i="3" s="1"/>
  <c r="W48" i="3"/>
  <c r="W49" i="3" s="1"/>
  <c r="M53" i="3"/>
  <c r="F55" i="3"/>
  <c r="T55" i="3"/>
  <c r="M57" i="3"/>
  <c r="F59" i="3"/>
  <c r="T59" i="3"/>
  <c r="M61" i="3"/>
  <c r="F63" i="3"/>
  <c r="F64" i="3" s="1"/>
  <c r="T63" i="3"/>
  <c r="T64" i="3" s="1"/>
  <c r="D10" i="3"/>
  <c r="D14" i="3"/>
  <c r="D18" i="3"/>
  <c r="D19" i="3" s="1"/>
  <c r="G23" i="3"/>
  <c r="N25" i="3"/>
  <c r="G27" i="3"/>
  <c r="N29" i="3"/>
  <c r="G31" i="3"/>
  <c r="G32" i="3" s="1"/>
  <c r="N33" i="3"/>
  <c r="N34" i="3" s="1"/>
  <c r="R38" i="3"/>
  <c r="R39" i="3" s="1"/>
  <c r="K40" i="3"/>
  <c r="X40" i="3"/>
  <c r="R42" i="3"/>
  <c r="K44" i="3"/>
  <c r="X44" i="3"/>
  <c r="R46" i="3"/>
  <c r="K48" i="3"/>
  <c r="K49" i="3" s="1"/>
  <c r="X48" i="3"/>
  <c r="X49" i="3" s="1"/>
  <c r="N53" i="3"/>
  <c r="G55" i="3"/>
  <c r="U55" i="3"/>
  <c r="N57" i="3"/>
  <c r="G59" i="3"/>
  <c r="U59" i="3"/>
  <c r="E25" i="3"/>
  <c r="E33" i="3"/>
  <c r="E34" i="3" s="1"/>
  <c r="E10" i="3"/>
  <c r="E14" i="3"/>
  <c r="H23" i="3"/>
  <c r="B25" i="3"/>
  <c r="O25" i="3"/>
  <c r="H27" i="3"/>
  <c r="B29" i="3"/>
  <c r="O29" i="3"/>
  <c r="H31" i="3"/>
  <c r="H32" i="3" s="1"/>
  <c r="S38" i="3"/>
  <c r="S39" i="3" s="1"/>
  <c r="L40" i="3"/>
  <c r="S42" i="3"/>
  <c r="L44" i="3"/>
  <c r="C27" i="2" l="1"/>
  <c r="B2" i="7"/>
  <c r="D2" i="7" s="1"/>
  <c r="C3" i="7"/>
  <c r="F3" i="7" s="1"/>
  <c r="B3" i="7"/>
  <c r="A4" i="7"/>
  <c r="F2" i="7"/>
  <c r="D3" i="7" l="1"/>
  <c r="E2" i="7"/>
  <c r="B4" i="7"/>
  <c r="A5" i="7"/>
  <c r="C4" i="7"/>
  <c r="F4" i="7" s="1"/>
  <c r="A6" i="7" l="1"/>
  <c r="C5" i="7"/>
  <c r="F5" i="7" s="1"/>
  <c r="B5" i="7"/>
  <c r="G2" i="7"/>
  <c r="D4" i="7"/>
  <c r="E3" i="7"/>
  <c r="G3" i="7" s="1"/>
  <c r="H2" i="7"/>
  <c r="H9" i="3" s="1"/>
  <c r="H3" i="7" l="1"/>
  <c r="B11" i="3" s="1"/>
  <c r="E4" i="7"/>
  <c r="H4" i="7" s="1"/>
  <c r="C11" i="3" s="1"/>
  <c r="D5" i="7"/>
  <c r="C6" i="7"/>
  <c r="F6" i="7" s="1"/>
  <c r="B6" i="7"/>
  <c r="A7" i="7"/>
  <c r="E5" i="7" l="1"/>
  <c r="B7" i="7"/>
  <c r="A8" i="7"/>
  <c r="C7" i="7"/>
  <c r="F7" i="7" s="1"/>
  <c r="G4" i="7"/>
  <c r="D6" i="7"/>
  <c r="A9" i="7" l="1"/>
  <c r="C8" i="7"/>
  <c r="F8" i="7" s="1"/>
  <c r="B8" i="7"/>
  <c r="D8" i="7" s="1"/>
  <c r="E8" i="7" s="1"/>
  <c r="G8" i="7" s="1"/>
  <c r="E6" i="7"/>
  <c r="H6" i="7"/>
  <c r="E11" i="3" s="1"/>
  <c r="G5" i="7"/>
  <c r="H5" i="7"/>
  <c r="D11" i="3" s="1"/>
  <c r="D7" i="7"/>
  <c r="G6" i="7" l="1"/>
  <c r="H8" i="7"/>
  <c r="C9" i="7"/>
  <c r="F9" i="7" s="1"/>
  <c r="B9" i="7"/>
  <c r="A10" i="7"/>
  <c r="E7" i="7"/>
  <c r="H7" i="7" s="1"/>
  <c r="F11" i="3" s="1"/>
  <c r="G7" i="7" l="1"/>
  <c r="B10" i="7"/>
  <c r="A11" i="7"/>
  <c r="C10" i="7"/>
  <c r="F10" i="7" s="1"/>
  <c r="D9" i="7"/>
  <c r="D10" i="7" l="1"/>
  <c r="A12" i="7"/>
  <c r="C11" i="7"/>
  <c r="F11" i="7" s="1"/>
  <c r="B11" i="7"/>
  <c r="E9" i="7"/>
  <c r="G9" i="7" s="1"/>
  <c r="D11" i="7" l="1"/>
  <c r="H9" i="7"/>
  <c r="C12" i="7"/>
  <c r="F12" i="7" s="1"/>
  <c r="B12" i="7"/>
  <c r="A13" i="7"/>
  <c r="E10" i="7"/>
  <c r="G10" i="7" s="1"/>
  <c r="B13" i="7" l="1"/>
  <c r="A14" i="7"/>
  <c r="C13" i="7"/>
  <c r="F13" i="7" s="1"/>
  <c r="D12" i="7"/>
  <c r="H10" i="7"/>
  <c r="E11" i="7"/>
  <c r="G11" i="7" s="1"/>
  <c r="H11" i="7" l="1"/>
  <c r="D13" i="7"/>
  <c r="E12" i="7"/>
  <c r="G12" i="7" s="1"/>
  <c r="A15" i="7"/>
  <c r="C14" i="7"/>
  <c r="F14" i="7" s="1"/>
  <c r="B14" i="7"/>
  <c r="D14" i="7" l="1"/>
  <c r="C15" i="7"/>
  <c r="F15" i="7" s="1"/>
  <c r="B15" i="7"/>
  <c r="A16" i="7"/>
  <c r="H12" i="7"/>
  <c r="E13" i="7"/>
  <c r="G13" i="7" s="1"/>
  <c r="D15" i="7" l="1"/>
  <c r="H13" i="7"/>
  <c r="B16" i="7"/>
  <c r="C16" i="7"/>
  <c r="F16" i="7" s="1"/>
  <c r="A17" i="7"/>
  <c r="E14" i="7"/>
  <c r="G14" i="7" s="1"/>
  <c r="H14" i="7" l="1"/>
  <c r="D16" i="7"/>
  <c r="A18" i="7"/>
  <c r="C17" i="7"/>
  <c r="F17" i="7" s="1"/>
  <c r="B17" i="7"/>
  <c r="E15" i="7"/>
  <c r="G15" i="7" s="1"/>
  <c r="C18" i="7" l="1"/>
  <c r="F18" i="7" s="1"/>
  <c r="B18" i="7"/>
  <c r="A19" i="7"/>
  <c r="E16" i="7"/>
  <c r="G16" i="7" s="1"/>
  <c r="H15" i="7"/>
  <c r="D17" i="7"/>
  <c r="H16" i="7" l="1"/>
  <c r="D18" i="7"/>
  <c r="E17" i="7"/>
  <c r="G17" i="7" s="1"/>
  <c r="B19" i="7"/>
  <c r="A20" i="7"/>
  <c r="C19" i="7"/>
  <c r="F19" i="7" s="1"/>
  <c r="H17" i="7" l="1"/>
  <c r="A21" i="7"/>
  <c r="C20" i="7"/>
  <c r="F20" i="7" s="1"/>
  <c r="B20" i="7"/>
  <c r="D19" i="7"/>
  <c r="E18" i="7"/>
  <c r="G18" i="7" s="1"/>
  <c r="H18" i="7" l="1"/>
  <c r="E19" i="7"/>
  <c r="G19" i="7" s="1"/>
  <c r="D20" i="7"/>
  <c r="C21" i="7"/>
  <c r="F21" i="7" s="1"/>
  <c r="B21" i="7"/>
  <c r="A22" i="7"/>
  <c r="B22" i="7" l="1"/>
  <c r="A23" i="7"/>
  <c r="C22" i="7"/>
  <c r="F22" i="7" s="1"/>
  <c r="D21" i="7"/>
  <c r="E20" i="7"/>
  <c r="G20" i="7" s="1"/>
  <c r="H19" i="7"/>
  <c r="E21" i="7" l="1"/>
  <c r="G21" i="7" s="1"/>
  <c r="A24" i="7"/>
  <c r="C23" i="7"/>
  <c r="F23" i="7" s="1"/>
  <c r="B23" i="7"/>
  <c r="H20" i="7"/>
  <c r="D22" i="7"/>
  <c r="H21" i="7" l="1"/>
  <c r="E22" i="7"/>
  <c r="G22" i="7" s="1"/>
  <c r="C24" i="7"/>
  <c r="F24" i="7" s="1"/>
  <c r="B24" i="7"/>
  <c r="A25" i="7"/>
  <c r="D23" i="7"/>
  <c r="D24" i="7" l="1"/>
  <c r="E23" i="7"/>
  <c r="G23" i="7" s="1"/>
  <c r="B25" i="7"/>
  <c r="A26" i="7"/>
  <c r="C25" i="7"/>
  <c r="F25" i="7" s="1"/>
  <c r="H22" i="7"/>
  <c r="H23" i="7" l="1"/>
  <c r="A27" i="7"/>
  <c r="C26" i="7"/>
  <c r="F26" i="7" s="1"/>
  <c r="B26" i="7"/>
  <c r="D25" i="7"/>
  <c r="E24" i="7"/>
  <c r="G24" i="7" s="1"/>
  <c r="E25" i="7" l="1"/>
  <c r="G25" i="7" s="1"/>
  <c r="H24" i="7"/>
  <c r="D26" i="7"/>
  <c r="C27" i="7"/>
  <c r="F27" i="7" s="1"/>
  <c r="B27" i="7"/>
  <c r="A28" i="7"/>
  <c r="B28" i="7" l="1"/>
  <c r="A29" i="7"/>
  <c r="C28" i="7"/>
  <c r="F28" i="7" s="1"/>
  <c r="D27" i="7"/>
  <c r="E26" i="7"/>
  <c r="G26" i="7" s="1"/>
  <c r="H25" i="7"/>
  <c r="H26" i="7" l="1"/>
  <c r="E27" i="7"/>
  <c r="G27" i="7" s="1"/>
  <c r="D28" i="7"/>
  <c r="A30" i="7"/>
  <c r="C29" i="7"/>
  <c r="F29" i="7" s="1"/>
  <c r="B29" i="7"/>
  <c r="E28" i="7" l="1"/>
  <c r="G28" i="7" s="1"/>
  <c r="D29" i="7"/>
  <c r="C30" i="7"/>
  <c r="F30" i="7" s="1"/>
  <c r="B30" i="7"/>
  <c r="A31" i="7"/>
  <c r="H27" i="7"/>
  <c r="B31" i="7" l="1"/>
  <c r="A32" i="7"/>
  <c r="C31" i="7"/>
  <c r="F31" i="7" s="1"/>
  <c r="D30" i="7"/>
  <c r="E29" i="7"/>
  <c r="G29" i="7" s="1"/>
  <c r="H28" i="7"/>
  <c r="E30" i="7" l="1"/>
  <c r="G30" i="7" s="1"/>
  <c r="H29" i="7"/>
  <c r="D31" i="7"/>
  <c r="A33" i="7"/>
  <c r="C32" i="7"/>
  <c r="F32" i="7" s="1"/>
  <c r="B32" i="7"/>
  <c r="H30" i="7" l="1"/>
  <c r="E31" i="7"/>
  <c r="G31" i="7" s="1"/>
  <c r="D32" i="7"/>
  <c r="C33" i="7"/>
  <c r="F33" i="7" s="1"/>
  <c r="B33" i="7"/>
  <c r="A34" i="7"/>
  <c r="H31" i="7" l="1"/>
  <c r="B34" i="7"/>
  <c r="C34" i="7"/>
  <c r="F34" i="7" s="1"/>
  <c r="A35" i="7"/>
  <c r="E32" i="7"/>
  <c r="G32" i="7" s="1"/>
  <c r="D33" i="7"/>
  <c r="E33" i="7" l="1"/>
  <c r="G33" i="7" s="1"/>
  <c r="H32" i="7"/>
  <c r="D34" i="7"/>
  <c r="A36" i="7"/>
  <c r="C35" i="7"/>
  <c r="F35" i="7" s="1"/>
  <c r="B35" i="7"/>
  <c r="C36" i="7" l="1"/>
  <c r="F36" i="7" s="1"/>
  <c r="B36" i="7"/>
  <c r="A37" i="7"/>
  <c r="D35" i="7"/>
  <c r="E34" i="7"/>
  <c r="G34" i="7" s="1"/>
  <c r="H33" i="7"/>
  <c r="E35" i="7" l="1"/>
  <c r="G35" i="7" s="1"/>
  <c r="B37" i="7"/>
  <c r="A38" i="7"/>
  <c r="C37" i="7"/>
  <c r="F37" i="7" s="1"/>
  <c r="H34" i="7"/>
  <c r="D36" i="7"/>
  <c r="E36" i="7" l="1"/>
  <c r="G36" i="7" s="1"/>
  <c r="A39" i="7"/>
  <c r="C38" i="7"/>
  <c r="F38" i="7" s="1"/>
  <c r="B38" i="7"/>
  <c r="D37" i="7"/>
  <c r="H35" i="7"/>
  <c r="H36" i="7" l="1"/>
  <c r="E37" i="7"/>
  <c r="G37" i="7" s="1"/>
  <c r="C39" i="7"/>
  <c r="F39" i="7" s="1"/>
  <c r="B39" i="7"/>
  <c r="A40" i="7"/>
  <c r="D38" i="7"/>
  <c r="H37" i="7" l="1"/>
  <c r="E38" i="7"/>
  <c r="G38" i="7" s="1"/>
  <c r="B40" i="7"/>
  <c r="A41" i="7"/>
  <c r="C40" i="7"/>
  <c r="F40" i="7" s="1"/>
  <c r="D39" i="7"/>
  <c r="H38" i="7" l="1"/>
  <c r="A42" i="7"/>
  <c r="C41" i="7"/>
  <c r="F41" i="7" s="1"/>
  <c r="B41" i="7"/>
  <c r="E39" i="7"/>
  <c r="G39" i="7" s="1"/>
  <c r="H39" i="7"/>
  <c r="D40" i="7"/>
  <c r="E40" i="7" l="1"/>
  <c r="G40" i="7" s="1"/>
  <c r="D41" i="7"/>
  <c r="C42" i="7"/>
  <c r="F42" i="7" s="1"/>
  <c r="B42" i="7"/>
  <c r="A43" i="7"/>
  <c r="E41" i="7" l="1"/>
  <c r="G41" i="7" s="1"/>
  <c r="B43" i="7"/>
  <c r="A44" i="7"/>
  <c r="C43" i="7"/>
  <c r="F43" i="7" s="1"/>
  <c r="D42" i="7"/>
  <c r="H40" i="7"/>
  <c r="D43" i="7" l="1"/>
  <c r="A45" i="7"/>
  <c r="C44" i="7"/>
  <c r="F44" i="7" s="1"/>
  <c r="B44" i="7"/>
  <c r="E42" i="7"/>
  <c r="G42" i="7" s="1"/>
  <c r="H41" i="7"/>
  <c r="H42" i="7" l="1"/>
  <c r="D44" i="7"/>
  <c r="C45" i="7"/>
  <c r="F45" i="7" s="1"/>
  <c r="B45" i="7"/>
  <c r="A46" i="7"/>
  <c r="E43" i="7"/>
  <c r="G43" i="7" s="1"/>
  <c r="H43" i="7" l="1"/>
  <c r="B46" i="7"/>
  <c r="A47" i="7"/>
  <c r="C46" i="7"/>
  <c r="F46" i="7" s="1"/>
  <c r="D45" i="7"/>
  <c r="E44" i="7"/>
  <c r="G44" i="7" s="1"/>
  <c r="H44" i="7"/>
  <c r="D46" i="7" l="1"/>
  <c r="E45" i="7"/>
  <c r="G45" i="7" s="1"/>
  <c r="A48" i="7"/>
  <c r="C47" i="7"/>
  <c r="F47" i="7" s="1"/>
  <c r="B47" i="7"/>
  <c r="D47" i="7" l="1"/>
  <c r="C48" i="7"/>
  <c r="F48" i="7" s="1"/>
  <c r="B48" i="7"/>
  <c r="A49" i="7"/>
  <c r="H45" i="7"/>
  <c r="E46" i="7"/>
  <c r="G46" i="7" s="1"/>
  <c r="B49" i="7" l="1"/>
  <c r="A50" i="7"/>
  <c r="C49" i="7"/>
  <c r="F49" i="7" s="1"/>
  <c r="H46" i="7"/>
  <c r="D48" i="7"/>
  <c r="E47" i="7"/>
  <c r="G47" i="7" s="1"/>
  <c r="H47" i="7" l="1"/>
  <c r="E48" i="7"/>
  <c r="G48" i="7" s="1"/>
  <c r="D49" i="7"/>
  <c r="A51" i="7"/>
  <c r="C50" i="7"/>
  <c r="F50" i="7" s="1"/>
  <c r="B50" i="7"/>
  <c r="E49" i="7" l="1"/>
  <c r="G49" i="7" s="1"/>
  <c r="H48" i="7"/>
  <c r="D50" i="7"/>
  <c r="C51" i="7"/>
  <c r="F51" i="7" s="1"/>
  <c r="B51" i="7"/>
  <c r="A52" i="7"/>
  <c r="B52" i="7" l="1"/>
  <c r="C52" i="7"/>
  <c r="F52" i="7" s="1"/>
  <c r="A53" i="7"/>
  <c r="D51" i="7"/>
  <c r="E50" i="7"/>
  <c r="G50" i="7" s="1"/>
  <c r="H49" i="7"/>
  <c r="H50" i="7" l="1"/>
  <c r="A54" i="7"/>
  <c r="C53" i="7"/>
  <c r="F53" i="7" s="1"/>
  <c r="B53" i="7"/>
  <c r="D52" i="7"/>
  <c r="E51" i="7"/>
  <c r="G51" i="7" s="1"/>
  <c r="H51" i="7"/>
  <c r="E52" i="7" l="1"/>
  <c r="G52" i="7" s="1"/>
  <c r="C54" i="7"/>
  <c r="F54" i="7" s="1"/>
  <c r="B54" i="7"/>
  <c r="A55" i="7"/>
  <c r="D53" i="7"/>
  <c r="E53" i="7" l="1"/>
  <c r="G53" i="7" s="1"/>
  <c r="B55" i="7"/>
  <c r="A56" i="7"/>
  <c r="C55" i="7"/>
  <c r="F55" i="7" s="1"/>
  <c r="D54" i="7"/>
  <c r="H52" i="7"/>
  <c r="E54" i="7" l="1"/>
  <c r="G54" i="7" s="1"/>
  <c r="D55" i="7"/>
  <c r="A57" i="7"/>
  <c r="C56" i="7"/>
  <c r="F56" i="7" s="1"/>
  <c r="B56" i="7"/>
  <c r="H53" i="7"/>
  <c r="H54" i="7" l="1"/>
  <c r="D56" i="7"/>
  <c r="E55" i="7"/>
  <c r="G55" i="7" s="1"/>
  <c r="C57" i="7"/>
  <c r="F57" i="7" s="1"/>
  <c r="B57" i="7"/>
  <c r="A58" i="7"/>
  <c r="E56" i="7" l="1"/>
  <c r="G56" i="7" s="1"/>
  <c r="B58" i="7"/>
  <c r="A59" i="7"/>
  <c r="C58" i="7"/>
  <c r="F58" i="7" s="1"/>
  <c r="D57" i="7"/>
  <c r="H55" i="7"/>
  <c r="E57" i="7" l="1"/>
  <c r="G57" i="7" s="1"/>
  <c r="A60" i="7"/>
  <c r="C59" i="7"/>
  <c r="F59" i="7" s="1"/>
  <c r="B59" i="7"/>
  <c r="D58" i="7"/>
  <c r="H56" i="7"/>
  <c r="E58" i="7" l="1"/>
  <c r="G58" i="7" s="1"/>
  <c r="D59" i="7"/>
  <c r="C60" i="7"/>
  <c r="F60" i="7" s="1"/>
  <c r="B60" i="7"/>
  <c r="A61" i="7"/>
  <c r="H57" i="7"/>
  <c r="H58" i="7" l="1"/>
  <c r="B61" i="7"/>
  <c r="A62" i="7"/>
  <c r="C61" i="7"/>
  <c r="F61" i="7" s="1"/>
  <c r="D60" i="7"/>
  <c r="E59" i="7"/>
  <c r="G59" i="7" s="1"/>
  <c r="E60" i="7" l="1"/>
  <c r="G60" i="7" s="1"/>
  <c r="H59" i="7"/>
  <c r="A63" i="7"/>
  <c r="C62" i="7"/>
  <c r="F62" i="7" s="1"/>
  <c r="B62" i="7"/>
  <c r="D61" i="7"/>
  <c r="E61" i="7" l="1"/>
  <c r="G61" i="7" s="1"/>
  <c r="D62" i="7"/>
  <c r="C63" i="7"/>
  <c r="F63" i="7" s="1"/>
  <c r="B63" i="7"/>
  <c r="A64" i="7"/>
  <c r="H60" i="7"/>
  <c r="B64" i="7" l="1"/>
  <c r="A65" i="7"/>
  <c r="C64" i="7"/>
  <c r="F64" i="7" s="1"/>
  <c r="D63" i="7"/>
  <c r="E62" i="7"/>
  <c r="G62" i="7" s="1"/>
  <c r="H62" i="7"/>
  <c r="H61" i="7"/>
  <c r="E63" i="7" l="1"/>
  <c r="G63" i="7" s="1"/>
  <c r="A66" i="7"/>
  <c r="C65" i="7"/>
  <c r="F65" i="7" s="1"/>
  <c r="B65" i="7"/>
  <c r="D64" i="7"/>
  <c r="H63" i="7" l="1"/>
  <c r="E64" i="7"/>
  <c r="G64" i="7" s="1"/>
  <c r="D65" i="7"/>
  <c r="C66" i="7"/>
  <c r="F66" i="7" s="1"/>
  <c r="B66" i="7"/>
  <c r="A67" i="7"/>
  <c r="B67" i="7" l="1"/>
  <c r="A68" i="7"/>
  <c r="C67" i="7"/>
  <c r="F67" i="7" s="1"/>
  <c r="D66" i="7"/>
  <c r="E65" i="7"/>
  <c r="G65" i="7" s="1"/>
  <c r="H64" i="7"/>
  <c r="H65" i="7" l="1"/>
  <c r="E66" i="7"/>
  <c r="G66" i="7" s="1"/>
  <c r="D67" i="7"/>
  <c r="A69" i="7"/>
  <c r="C68" i="7"/>
  <c r="F68" i="7" s="1"/>
  <c r="B68" i="7"/>
  <c r="C69" i="7" l="1"/>
  <c r="F69" i="7" s="1"/>
  <c r="B69" i="7"/>
  <c r="A70" i="7"/>
  <c r="D68" i="7"/>
  <c r="E67" i="7"/>
  <c r="G67" i="7" s="1"/>
  <c r="H66" i="7"/>
  <c r="E68" i="7" l="1"/>
  <c r="G68" i="7" s="1"/>
  <c r="H67" i="7"/>
  <c r="B70" i="7"/>
  <c r="C70" i="7"/>
  <c r="F70" i="7" s="1"/>
  <c r="A71" i="7"/>
  <c r="D69" i="7"/>
  <c r="A72" i="7" l="1"/>
  <c r="C71" i="7"/>
  <c r="F71" i="7" s="1"/>
  <c r="B71" i="7"/>
  <c r="E69" i="7"/>
  <c r="G69" i="7" s="1"/>
  <c r="D70" i="7"/>
  <c r="H68" i="7"/>
  <c r="H69" i="7" l="1"/>
  <c r="E70" i="7"/>
  <c r="G70" i="7" s="1"/>
  <c r="D71" i="7"/>
  <c r="C72" i="7"/>
  <c r="F72" i="7" s="1"/>
  <c r="B72" i="7"/>
  <c r="A73" i="7"/>
  <c r="B73" i="7" l="1"/>
  <c r="A74" i="7"/>
  <c r="C73" i="7"/>
  <c r="F73" i="7" s="1"/>
  <c r="E71" i="7"/>
  <c r="G71" i="7" s="1"/>
  <c r="D72" i="7"/>
  <c r="H70" i="7"/>
  <c r="A75" i="7" l="1"/>
  <c r="C74" i="7"/>
  <c r="F74" i="7" s="1"/>
  <c r="B74" i="7"/>
  <c r="D73" i="7"/>
  <c r="E72" i="7"/>
  <c r="G72" i="7" s="1"/>
  <c r="H71" i="7"/>
  <c r="H72" i="7" l="1"/>
  <c r="D74" i="7"/>
  <c r="E73" i="7"/>
  <c r="G73" i="7" s="1"/>
  <c r="C75" i="7"/>
  <c r="F75" i="7" s="1"/>
  <c r="B75" i="7"/>
  <c r="A76" i="7"/>
  <c r="B76" i="7" l="1"/>
  <c r="A77" i="7"/>
  <c r="C76" i="7"/>
  <c r="F76" i="7" s="1"/>
  <c r="D75" i="7"/>
  <c r="H73" i="7"/>
  <c r="E74" i="7"/>
  <c r="G74" i="7" s="1"/>
  <c r="H74" i="7" l="1"/>
  <c r="A78" i="7"/>
  <c r="C77" i="7"/>
  <c r="F77" i="7" s="1"/>
  <c r="B77" i="7"/>
  <c r="E75" i="7"/>
  <c r="G75" i="7" s="1"/>
  <c r="D76" i="7"/>
  <c r="H75" i="7" l="1"/>
  <c r="E76" i="7"/>
  <c r="G76" i="7" s="1"/>
  <c r="C78" i="7"/>
  <c r="F78" i="7" s="1"/>
  <c r="B78" i="7"/>
  <c r="A79" i="7"/>
  <c r="D77" i="7"/>
  <c r="B79" i="7" l="1"/>
  <c r="A80" i="7"/>
  <c r="C79" i="7"/>
  <c r="F79" i="7" s="1"/>
  <c r="D78" i="7"/>
  <c r="E77" i="7"/>
  <c r="G77" i="7" s="1"/>
  <c r="H76" i="7"/>
  <c r="H77" i="7" l="1"/>
  <c r="E78" i="7"/>
  <c r="G78" i="7" s="1"/>
  <c r="D79" i="7"/>
  <c r="A81" i="7"/>
  <c r="C80" i="7"/>
  <c r="F80" i="7" s="1"/>
  <c r="B80" i="7"/>
  <c r="D80" i="7" l="1"/>
  <c r="E79" i="7"/>
  <c r="G79" i="7" s="1"/>
  <c r="C81" i="7"/>
  <c r="F81" i="7" s="1"/>
  <c r="B81" i="7"/>
  <c r="A82" i="7"/>
  <c r="H78" i="7"/>
  <c r="B82" i="7" l="1"/>
  <c r="A83" i="7"/>
  <c r="C82" i="7"/>
  <c r="F82" i="7" s="1"/>
  <c r="D81" i="7"/>
  <c r="H79" i="7"/>
  <c r="E80" i="7"/>
  <c r="G80" i="7" s="1"/>
  <c r="H80" i="7" l="1"/>
  <c r="A84" i="7"/>
  <c r="C83" i="7"/>
  <c r="F83" i="7" s="1"/>
  <c r="B83" i="7"/>
  <c r="E81" i="7"/>
  <c r="G81" i="7" s="1"/>
  <c r="D82" i="7"/>
  <c r="E82" i="7" l="1"/>
  <c r="G82" i="7" s="1"/>
  <c r="H81" i="7"/>
  <c r="D83" i="7"/>
  <c r="C84" i="7"/>
  <c r="F84" i="7" s="1"/>
  <c r="B84" i="7"/>
  <c r="A85" i="7"/>
  <c r="B85" i="7" l="1"/>
  <c r="A86" i="7"/>
  <c r="C85" i="7"/>
  <c r="F85" i="7" s="1"/>
  <c r="E83" i="7"/>
  <c r="G83" i="7" s="1"/>
  <c r="D84" i="7"/>
  <c r="H82" i="7"/>
  <c r="D85" i="7" l="1"/>
  <c r="E84" i="7"/>
  <c r="G84" i="7" s="1"/>
  <c r="H83" i="7"/>
  <c r="A87" i="7"/>
  <c r="C86" i="7"/>
  <c r="F86" i="7" s="1"/>
  <c r="B86" i="7"/>
  <c r="H84" i="7" l="1"/>
  <c r="D86" i="7"/>
  <c r="C87" i="7"/>
  <c r="F87" i="7" s="1"/>
  <c r="B87" i="7"/>
  <c r="A88" i="7"/>
  <c r="E85" i="7"/>
  <c r="G85" i="7" s="1"/>
  <c r="H85" i="7" l="1"/>
  <c r="B88" i="7"/>
  <c r="A89" i="7"/>
  <c r="C88" i="7"/>
  <c r="F88" i="7" s="1"/>
  <c r="D87" i="7"/>
  <c r="E86" i="7"/>
  <c r="G86" i="7" s="1"/>
  <c r="A90" i="7" l="1"/>
  <c r="C89" i="7"/>
  <c r="F89" i="7" s="1"/>
  <c r="B89" i="7"/>
  <c r="E87" i="7"/>
  <c r="G87" i="7" s="1"/>
  <c r="D88" i="7"/>
  <c r="H86" i="7"/>
  <c r="E88" i="7" l="1"/>
  <c r="G88" i="7" s="1"/>
  <c r="D89" i="7"/>
  <c r="H87" i="7"/>
  <c r="C90" i="7"/>
  <c r="F90" i="7" s="1"/>
  <c r="B90" i="7"/>
  <c r="A91" i="7"/>
  <c r="B91" i="7" l="1"/>
  <c r="A92" i="7"/>
  <c r="C91" i="7"/>
  <c r="F91" i="7" s="1"/>
  <c r="D90" i="7"/>
  <c r="E89" i="7"/>
  <c r="G89" i="7" s="1"/>
  <c r="H88" i="7"/>
  <c r="H89" i="7" l="1"/>
  <c r="D91" i="7"/>
  <c r="E90" i="7"/>
  <c r="G90" i="7" s="1"/>
  <c r="A93" i="7"/>
  <c r="C92" i="7"/>
  <c r="F92" i="7" s="1"/>
  <c r="B92" i="7"/>
  <c r="H90" i="7" l="1"/>
  <c r="D92" i="7"/>
  <c r="C93" i="7"/>
  <c r="F93" i="7" s="1"/>
  <c r="B93" i="7"/>
  <c r="A94" i="7"/>
  <c r="E91" i="7"/>
  <c r="G91" i="7" s="1"/>
  <c r="H91" i="7" l="1"/>
  <c r="D93" i="7"/>
  <c r="B94" i="7"/>
  <c r="A95" i="7"/>
  <c r="C94" i="7"/>
  <c r="F94" i="7" s="1"/>
  <c r="E92" i="7"/>
  <c r="G92" i="7" s="1"/>
  <c r="H92" i="7" l="1"/>
  <c r="D94" i="7"/>
  <c r="A96" i="7"/>
  <c r="C95" i="7"/>
  <c r="F95" i="7" s="1"/>
  <c r="B95" i="7"/>
  <c r="E93" i="7"/>
  <c r="G93" i="7" s="1"/>
  <c r="H93" i="7" l="1"/>
  <c r="D95" i="7"/>
  <c r="C96" i="7"/>
  <c r="F96" i="7" s="1"/>
  <c r="B96" i="7"/>
  <c r="A97" i="7"/>
  <c r="E94" i="7"/>
  <c r="G94" i="7" s="1"/>
  <c r="H94" i="7" l="1"/>
  <c r="B97" i="7"/>
  <c r="A98" i="7"/>
  <c r="C97" i="7"/>
  <c r="F97" i="7" s="1"/>
  <c r="D96" i="7"/>
  <c r="E95" i="7"/>
  <c r="G95" i="7" s="1"/>
  <c r="H95" i="7"/>
  <c r="D97" i="7" l="1"/>
  <c r="E96" i="7"/>
  <c r="G96" i="7" s="1"/>
  <c r="A99" i="7"/>
  <c r="C98" i="7"/>
  <c r="F98" i="7" s="1"/>
  <c r="B98" i="7"/>
  <c r="C99" i="7" l="1"/>
  <c r="F99" i="7" s="1"/>
  <c r="B99" i="7"/>
  <c r="A100" i="7"/>
  <c r="H96" i="7"/>
  <c r="D98" i="7"/>
  <c r="E97" i="7"/>
  <c r="G97" i="7" s="1"/>
  <c r="E98" i="7" l="1"/>
  <c r="G98" i="7" s="1"/>
  <c r="H97" i="7"/>
  <c r="B100" i="7"/>
  <c r="A101" i="7"/>
  <c r="C100" i="7"/>
  <c r="F100" i="7" s="1"/>
  <c r="D99" i="7"/>
  <c r="H98" i="7" l="1"/>
  <c r="A102" i="7"/>
  <c r="C101" i="7"/>
  <c r="F101" i="7" s="1"/>
  <c r="B101" i="7"/>
  <c r="E99" i="7"/>
  <c r="G99" i="7" s="1"/>
  <c r="D100" i="7"/>
  <c r="E100" i="7" l="1"/>
  <c r="G100" i="7" s="1"/>
  <c r="H99" i="7"/>
  <c r="D101" i="7"/>
  <c r="C102" i="7"/>
  <c r="F102" i="7" s="1"/>
  <c r="B102" i="7"/>
  <c r="A103" i="7"/>
  <c r="D102" i="7" l="1"/>
  <c r="B103" i="7"/>
  <c r="A104" i="7"/>
  <c r="C103" i="7"/>
  <c r="F103" i="7" s="1"/>
  <c r="E101" i="7"/>
  <c r="G101" i="7" s="1"/>
  <c r="H100" i="7"/>
  <c r="D103" i="7" l="1"/>
  <c r="H101" i="7"/>
  <c r="A105" i="7"/>
  <c r="C104" i="7"/>
  <c r="F104" i="7" s="1"/>
  <c r="B104" i="7"/>
  <c r="E102" i="7"/>
  <c r="G102" i="7" s="1"/>
  <c r="D104" i="7" l="1"/>
  <c r="H102" i="7"/>
  <c r="C105" i="7"/>
  <c r="F105" i="7" s="1"/>
  <c r="B105" i="7"/>
  <c r="A106" i="7"/>
  <c r="E103" i="7"/>
  <c r="G103" i="7" s="1"/>
  <c r="B106" i="7" l="1"/>
  <c r="A107" i="7"/>
  <c r="C106" i="7"/>
  <c r="F106" i="7" s="1"/>
  <c r="H103" i="7"/>
  <c r="D105" i="7"/>
  <c r="E104" i="7"/>
  <c r="G104" i="7" s="1"/>
  <c r="H104" i="7"/>
  <c r="E105" i="7" l="1"/>
  <c r="G105" i="7" s="1"/>
  <c r="D106" i="7"/>
  <c r="A108" i="7"/>
  <c r="C107" i="7"/>
  <c r="F107" i="7" s="1"/>
  <c r="B107" i="7"/>
  <c r="D107" i="7" l="1"/>
  <c r="C108" i="7"/>
  <c r="F108" i="7" s="1"/>
  <c r="B108" i="7"/>
  <c r="A109" i="7"/>
  <c r="E106" i="7"/>
  <c r="G106" i="7" s="1"/>
  <c r="H105" i="7"/>
  <c r="H106" i="7" l="1"/>
  <c r="B109" i="7"/>
  <c r="A110" i="7"/>
  <c r="C109" i="7"/>
  <c r="F109" i="7" s="1"/>
  <c r="D108" i="7"/>
  <c r="E107" i="7"/>
  <c r="G107" i="7" s="1"/>
  <c r="H107" i="7" l="1"/>
  <c r="A111" i="7"/>
  <c r="C110" i="7"/>
  <c r="F110" i="7" s="1"/>
  <c r="B110" i="7"/>
  <c r="E108" i="7"/>
  <c r="G108" i="7" s="1"/>
  <c r="D109" i="7"/>
  <c r="E109" i="7" l="1"/>
  <c r="G109" i="7" s="1"/>
  <c r="C111" i="7"/>
  <c r="F111" i="7" s="1"/>
  <c r="B111" i="7"/>
  <c r="A112" i="7"/>
  <c r="H108" i="7"/>
  <c r="D110" i="7"/>
  <c r="E110" i="7" l="1"/>
  <c r="G110" i="7" s="1"/>
  <c r="B112" i="7"/>
  <c r="A113" i="7"/>
  <c r="C112" i="7"/>
  <c r="F112" i="7" s="1"/>
  <c r="D111" i="7"/>
  <c r="H109" i="7"/>
  <c r="H110" i="7" l="1"/>
  <c r="E111" i="7"/>
  <c r="G111" i="7" s="1"/>
  <c r="A114" i="7"/>
  <c r="C113" i="7"/>
  <c r="F113" i="7" s="1"/>
  <c r="B113" i="7"/>
  <c r="D112" i="7"/>
  <c r="H111" i="7" l="1"/>
  <c r="C114" i="7"/>
  <c r="F114" i="7" s="1"/>
  <c r="B114" i="7"/>
  <c r="A115" i="7"/>
  <c r="E112" i="7"/>
  <c r="G112" i="7" s="1"/>
  <c r="D113" i="7"/>
  <c r="E113" i="7" l="1"/>
  <c r="G113" i="7" s="1"/>
  <c r="H112" i="7"/>
  <c r="B115" i="7"/>
  <c r="A116" i="7"/>
  <c r="C115" i="7"/>
  <c r="F115" i="7" s="1"/>
  <c r="D114" i="7"/>
  <c r="H113" i="7" l="1"/>
  <c r="A117" i="7"/>
  <c r="C116" i="7"/>
  <c r="F116" i="7" s="1"/>
  <c r="B116" i="7"/>
  <c r="E114" i="7"/>
  <c r="G114" i="7" s="1"/>
  <c r="D115" i="7"/>
  <c r="H114" i="7" l="1"/>
  <c r="E115" i="7"/>
  <c r="G115" i="7" s="1"/>
  <c r="D116" i="7"/>
  <c r="C117" i="7"/>
  <c r="F117" i="7" s="1"/>
  <c r="B117" i="7"/>
  <c r="A118" i="7"/>
  <c r="H115" i="7" l="1"/>
  <c r="E116" i="7"/>
  <c r="G116" i="7" s="1"/>
  <c r="B118" i="7"/>
  <c r="A119" i="7"/>
  <c r="C118" i="7"/>
  <c r="F118" i="7" s="1"/>
  <c r="D117" i="7"/>
  <c r="E117" i="7" l="1"/>
  <c r="G117" i="7" s="1"/>
  <c r="D118" i="7"/>
  <c r="A120" i="7"/>
  <c r="C119" i="7"/>
  <c r="F119" i="7" s="1"/>
  <c r="B119" i="7"/>
  <c r="H116" i="7"/>
  <c r="H117" i="7" l="1"/>
  <c r="D119" i="7"/>
  <c r="C120" i="7"/>
  <c r="F120" i="7" s="1"/>
  <c r="B120" i="7"/>
  <c r="A121" i="7"/>
  <c r="E118" i="7"/>
  <c r="G118" i="7" s="1"/>
  <c r="H118" i="7" l="1"/>
  <c r="B121" i="7"/>
  <c r="A122" i="7"/>
  <c r="C121" i="7"/>
  <c r="F121" i="7" s="1"/>
  <c r="D120" i="7"/>
  <c r="E119" i="7"/>
  <c r="G119" i="7" s="1"/>
  <c r="E120" i="7" l="1"/>
  <c r="G120" i="7" s="1"/>
  <c r="H119" i="7"/>
  <c r="A123" i="7"/>
  <c r="C122" i="7"/>
  <c r="F122" i="7" s="1"/>
  <c r="B122" i="7"/>
  <c r="D121" i="7"/>
  <c r="E121" i="7" l="1"/>
  <c r="G121" i="7" s="1"/>
  <c r="D122" i="7"/>
  <c r="C123" i="7"/>
  <c r="F123" i="7" s="1"/>
  <c r="B123" i="7"/>
  <c r="A124" i="7"/>
  <c r="H120" i="7"/>
  <c r="B124" i="7" l="1"/>
  <c r="A125" i="7"/>
  <c r="C124" i="7"/>
  <c r="F124" i="7" s="1"/>
  <c r="E122" i="7"/>
  <c r="G122" i="7" s="1"/>
  <c r="D123" i="7"/>
  <c r="H121" i="7"/>
  <c r="E123" i="7" l="1"/>
  <c r="G123" i="7" s="1"/>
  <c r="H122" i="7"/>
  <c r="A126" i="7"/>
  <c r="C125" i="7"/>
  <c r="F125" i="7" s="1"/>
  <c r="B125" i="7"/>
  <c r="D124" i="7"/>
  <c r="E124" i="7" l="1"/>
  <c r="G124" i="7" s="1"/>
  <c r="C126" i="7"/>
  <c r="F126" i="7" s="1"/>
  <c r="B126" i="7"/>
  <c r="A127" i="7"/>
  <c r="D125" i="7"/>
  <c r="H123" i="7"/>
  <c r="B127" i="7" l="1"/>
  <c r="A128" i="7"/>
  <c r="C127" i="7"/>
  <c r="F127" i="7" s="1"/>
  <c r="E125" i="7"/>
  <c r="G125" i="7" s="1"/>
  <c r="D126" i="7"/>
  <c r="H124" i="7"/>
  <c r="H125" i="7" l="1"/>
  <c r="E126" i="7"/>
  <c r="G126" i="7" s="1"/>
  <c r="A129" i="7"/>
  <c r="C128" i="7"/>
  <c r="F128" i="7" s="1"/>
  <c r="B128" i="7"/>
  <c r="D127" i="7"/>
  <c r="E127" i="7" l="1"/>
  <c r="G127" i="7" s="1"/>
  <c r="C129" i="7"/>
  <c r="F129" i="7" s="1"/>
  <c r="B129" i="7"/>
  <c r="A130" i="7"/>
  <c r="D128" i="7"/>
  <c r="H126" i="7"/>
  <c r="B130" i="7" l="1"/>
  <c r="A131" i="7"/>
  <c r="C130" i="7"/>
  <c r="F130" i="7" s="1"/>
  <c r="D129" i="7"/>
  <c r="E128" i="7"/>
  <c r="G128" i="7" s="1"/>
  <c r="H127" i="7"/>
  <c r="E129" i="7" l="1"/>
  <c r="G129" i="7" s="1"/>
  <c r="H128" i="7"/>
  <c r="A132" i="7"/>
  <c r="C131" i="7"/>
  <c r="F131" i="7" s="1"/>
  <c r="B131" i="7"/>
  <c r="D130" i="7"/>
  <c r="E130" i="7" l="1"/>
  <c r="G130" i="7" s="1"/>
  <c r="C132" i="7"/>
  <c r="F132" i="7" s="1"/>
  <c r="B132" i="7"/>
  <c r="A133" i="7"/>
  <c r="D131" i="7"/>
  <c r="H129" i="7"/>
  <c r="B133" i="7" l="1"/>
  <c r="A134" i="7"/>
  <c r="C133" i="7"/>
  <c r="F133" i="7" s="1"/>
  <c r="E131" i="7"/>
  <c r="G131" i="7" s="1"/>
  <c r="D132" i="7"/>
  <c r="H130" i="7"/>
  <c r="E132" i="7" l="1"/>
  <c r="G132" i="7" s="1"/>
  <c r="D133" i="7"/>
  <c r="H131" i="7"/>
  <c r="A135" i="7"/>
  <c r="C134" i="7"/>
  <c r="F134" i="7" s="1"/>
  <c r="B134" i="7"/>
  <c r="C135" i="7" l="1"/>
  <c r="F135" i="7" s="1"/>
  <c r="B135" i="7"/>
  <c r="A136" i="7"/>
  <c r="D134" i="7"/>
  <c r="E133" i="7"/>
  <c r="G133" i="7" s="1"/>
  <c r="H132" i="7"/>
  <c r="E134" i="7" l="1"/>
  <c r="G134" i="7" s="1"/>
  <c r="H133" i="7"/>
  <c r="B136" i="7"/>
  <c r="A137" i="7"/>
  <c r="C136" i="7"/>
  <c r="F136" i="7" s="1"/>
  <c r="D135" i="7"/>
  <c r="E135" i="7" l="1"/>
  <c r="G135" i="7" s="1"/>
  <c r="H135" i="7"/>
  <c r="A138" i="7"/>
  <c r="C137" i="7"/>
  <c r="F137" i="7" s="1"/>
  <c r="B137" i="7"/>
  <c r="D136" i="7"/>
  <c r="H134" i="7"/>
  <c r="E136" i="7" l="1"/>
  <c r="G136" i="7" s="1"/>
  <c r="D137" i="7"/>
  <c r="C138" i="7"/>
  <c r="F138" i="7" s="1"/>
  <c r="B138" i="7"/>
  <c r="A139" i="7"/>
  <c r="E137" i="7" l="1"/>
  <c r="G137" i="7" s="1"/>
  <c r="B139" i="7"/>
  <c r="C139" i="7"/>
  <c r="F139" i="7" s="1"/>
  <c r="A140" i="7"/>
  <c r="D138" i="7"/>
  <c r="H136" i="7"/>
  <c r="A141" i="7" l="1"/>
  <c r="C140" i="7"/>
  <c r="F140" i="7" s="1"/>
  <c r="B140" i="7"/>
  <c r="E138" i="7"/>
  <c r="G138" i="7" s="1"/>
  <c r="D139" i="7"/>
  <c r="H137" i="7"/>
  <c r="E139" i="7" l="1"/>
  <c r="G139" i="7" s="1"/>
  <c r="H138" i="7"/>
  <c r="D140" i="7"/>
  <c r="C141" i="7"/>
  <c r="F141" i="7" s="1"/>
  <c r="B141" i="7"/>
  <c r="A142" i="7"/>
  <c r="D141" i="7" l="1"/>
  <c r="B142" i="7"/>
  <c r="A143" i="7"/>
  <c r="C142" i="7"/>
  <c r="F142" i="7" s="1"/>
  <c r="E140" i="7"/>
  <c r="G140" i="7" s="1"/>
  <c r="H139" i="7"/>
  <c r="H140" i="7" l="1"/>
  <c r="A144" i="7"/>
  <c r="C143" i="7"/>
  <c r="F143" i="7" s="1"/>
  <c r="B143" i="7"/>
  <c r="D142" i="7"/>
  <c r="E141" i="7"/>
  <c r="G141" i="7" s="1"/>
  <c r="H141" i="7" l="1"/>
  <c r="D143" i="7"/>
  <c r="E142" i="7"/>
  <c r="G142" i="7" s="1"/>
  <c r="C144" i="7"/>
  <c r="F144" i="7" s="1"/>
  <c r="B144" i="7"/>
  <c r="A145" i="7"/>
  <c r="D144" i="7" l="1"/>
  <c r="H142" i="7"/>
  <c r="B145" i="7"/>
  <c r="C145" i="7"/>
  <c r="F145" i="7" s="1"/>
  <c r="A146" i="7"/>
  <c r="E143" i="7"/>
  <c r="G143" i="7" s="1"/>
  <c r="H143" i="7" l="1"/>
  <c r="A147" i="7"/>
  <c r="C146" i="7"/>
  <c r="F146" i="7" s="1"/>
  <c r="B146" i="7"/>
  <c r="D145" i="7"/>
  <c r="E144" i="7"/>
  <c r="G144" i="7" s="1"/>
  <c r="H144" i="7"/>
  <c r="E145" i="7" l="1"/>
  <c r="G145" i="7" s="1"/>
  <c r="D146" i="7"/>
  <c r="C147" i="7"/>
  <c r="F147" i="7" s="1"/>
  <c r="B147" i="7"/>
  <c r="A148" i="7"/>
  <c r="B148" i="7" l="1"/>
  <c r="A149" i="7"/>
  <c r="C148" i="7"/>
  <c r="F148" i="7" s="1"/>
  <c r="D147" i="7"/>
  <c r="E146" i="7"/>
  <c r="G146" i="7" s="1"/>
  <c r="H145" i="7"/>
  <c r="H146" i="7" l="1"/>
  <c r="E147" i="7"/>
  <c r="G147" i="7" s="1"/>
  <c r="A150" i="7"/>
  <c r="C149" i="7"/>
  <c r="F149" i="7" s="1"/>
  <c r="B149" i="7"/>
  <c r="D148" i="7"/>
  <c r="E148" i="7" l="1"/>
  <c r="G148" i="7" s="1"/>
  <c r="D149" i="7"/>
  <c r="H147" i="7"/>
  <c r="C150" i="7"/>
  <c r="F150" i="7" s="1"/>
  <c r="B150" i="7"/>
  <c r="A151" i="7"/>
  <c r="D150" i="7" l="1"/>
  <c r="B151" i="7"/>
  <c r="C151" i="7"/>
  <c r="F151" i="7" s="1"/>
  <c r="A152" i="7"/>
  <c r="E149" i="7"/>
  <c r="G149" i="7" s="1"/>
  <c r="H148" i="7"/>
  <c r="A153" i="7" l="1"/>
  <c r="C152" i="7"/>
  <c r="F152" i="7" s="1"/>
  <c r="B152" i="7"/>
  <c r="D151" i="7"/>
  <c r="H149" i="7"/>
  <c r="E150" i="7"/>
  <c r="G150" i="7" s="1"/>
  <c r="H150" i="7" l="1"/>
  <c r="E151" i="7"/>
  <c r="G151" i="7" s="1"/>
  <c r="D152" i="7"/>
  <c r="C153" i="7"/>
  <c r="F153" i="7" s="1"/>
  <c r="B153" i="7"/>
  <c r="A154" i="7"/>
  <c r="B154" i="7" l="1"/>
  <c r="A155" i="7"/>
  <c r="C154" i="7"/>
  <c r="F154" i="7" s="1"/>
  <c r="E152" i="7"/>
  <c r="G152" i="7" s="1"/>
  <c r="D153" i="7"/>
  <c r="H151" i="7"/>
  <c r="E153" i="7" l="1"/>
  <c r="G153" i="7" s="1"/>
  <c r="A156" i="7"/>
  <c r="C155" i="7"/>
  <c r="F155" i="7" s="1"/>
  <c r="B155" i="7"/>
  <c r="H152" i="7"/>
  <c r="D154" i="7"/>
  <c r="H153" i="7" l="1"/>
  <c r="E154" i="7"/>
  <c r="G154" i="7" s="1"/>
  <c r="D155" i="7"/>
  <c r="C156" i="7"/>
  <c r="F156" i="7" s="1"/>
  <c r="B156" i="7"/>
  <c r="A157" i="7"/>
  <c r="B157" i="7" l="1"/>
  <c r="C157" i="7"/>
  <c r="F157" i="7" s="1"/>
  <c r="A158" i="7"/>
  <c r="D156" i="7"/>
  <c r="E155" i="7"/>
  <c r="G155" i="7" s="1"/>
  <c r="H154" i="7"/>
  <c r="E156" i="7" l="1"/>
  <c r="G156" i="7" s="1"/>
  <c r="H155" i="7"/>
  <c r="D157" i="7"/>
  <c r="A159" i="7"/>
  <c r="C158" i="7"/>
  <c r="F158" i="7" s="1"/>
  <c r="B158" i="7"/>
  <c r="H156" i="7" l="1"/>
  <c r="E157" i="7"/>
  <c r="G157" i="7" s="1"/>
  <c r="D158" i="7"/>
  <c r="C159" i="7"/>
  <c r="F159" i="7" s="1"/>
  <c r="B159" i="7"/>
  <c r="A160" i="7"/>
  <c r="B160" i="7" l="1"/>
  <c r="A161" i="7"/>
  <c r="C160" i="7"/>
  <c r="F160" i="7" s="1"/>
  <c r="D159" i="7"/>
  <c r="E158" i="7"/>
  <c r="G158" i="7" s="1"/>
  <c r="H157" i="7"/>
  <c r="H158" i="7" l="1"/>
  <c r="E159" i="7"/>
  <c r="G159" i="7" s="1"/>
  <c r="A162" i="7"/>
  <c r="C161" i="7"/>
  <c r="F161" i="7" s="1"/>
  <c r="B161" i="7"/>
  <c r="D160" i="7"/>
  <c r="H159" i="7" l="1"/>
  <c r="E160" i="7"/>
  <c r="G160" i="7" s="1"/>
  <c r="D161" i="7"/>
  <c r="C162" i="7"/>
  <c r="F162" i="7" s="1"/>
  <c r="B162" i="7"/>
  <c r="A163" i="7"/>
  <c r="B163" i="7" l="1"/>
  <c r="C163" i="7"/>
  <c r="F163" i="7" s="1"/>
  <c r="A164" i="7"/>
  <c r="D162" i="7"/>
  <c r="E161" i="7"/>
  <c r="G161" i="7" s="1"/>
  <c r="H160" i="7"/>
  <c r="H161" i="7" l="1"/>
  <c r="E162" i="7"/>
  <c r="G162" i="7" s="1"/>
  <c r="A165" i="7"/>
  <c r="C164" i="7"/>
  <c r="F164" i="7" s="1"/>
  <c r="B164" i="7"/>
  <c r="D163" i="7"/>
  <c r="E163" i="7" l="1"/>
  <c r="G163" i="7" s="1"/>
  <c r="D164" i="7"/>
  <c r="C165" i="7"/>
  <c r="F165" i="7" s="1"/>
  <c r="B165" i="7"/>
  <c r="A166" i="7"/>
  <c r="H162" i="7"/>
  <c r="B166" i="7" l="1"/>
  <c r="A167" i="7"/>
  <c r="C166" i="7"/>
  <c r="F166" i="7" s="1"/>
  <c r="E164" i="7"/>
  <c r="G164" i="7" s="1"/>
  <c r="D165" i="7"/>
  <c r="H163" i="7"/>
  <c r="E165" i="7" l="1"/>
  <c r="G165" i="7" s="1"/>
  <c r="H164" i="7"/>
  <c r="A168" i="7"/>
  <c r="C167" i="7"/>
  <c r="F167" i="7" s="1"/>
  <c r="B167" i="7"/>
  <c r="D166" i="7"/>
  <c r="E166" i="7" l="1"/>
  <c r="G166" i="7" s="1"/>
  <c r="D167" i="7"/>
  <c r="C168" i="7"/>
  <c r="F168" i="7" s="1"/>
  <c r="B168" i="7"/>
  <c r="A169" i="7"/>
  <c r="H165" i="7"/>
  <c r="D168" i="7" l="1"/>
  <c r="B169" i="7"/>
  <c r="C169" i="7"/>
  <c r="F169" i="7" s="1"/>
  <c r="A170" i="7"/>
  <c r="E167" i="7"/>
  <c r="G167" i="7" s="1"/>
  <c r="H166" i="7"/>
  <c r="H167" i="7" l="1"/>
  <c r="A171" i="7"/>
  <c r="C170" i="7"/>
  <c r="F170" i="7" s="1"/>
  <c r="B170" i="7"/>
  <c r="D169" i="7"/>
  <c r="E168" i="7"/>
  <c r="G168" i="7" s="1"/>
  <c r="H168" i="7" l="1"/>
  <c r="E169" i="7"/>
  <c r="G169" i="7" s="1"/>
  <c r="C171" i="7"/>
  <c r="F171" i="7" s="1"/>
  <c r="B171" i="7"/>
  <c r="A172" i="7"/>
  <c r="D170" i="7"/>
  <c r="B172" i="7" l="1"/>
  <c r="A173" i="7"/>
  <c r="C172" i="7"/>
  <c r="F172" i="7" s="1"/>
  <c r="D171" i="7"/>
  <c r="E170" i="7"/>
  <c r="G170" i="7" s="1"/>
  <c r="H169" i="7"/>
  <c r="E171" i="7" l="1"/>
  <c r="G171" i="7" s="1"/>
  <c r="D172" i="7"/>
  <c r="A174" i="7"/>
  <c r="C173" i="7"/>
  <c r="F173" i="7" s="1"/>
  <c r="B173" i="7"/>
  <c r="H170" i="7"/>
  <c r="H171" i="7" l="1"/>
  <c r="D173" i="7"/>
  <c r="E172" i="7"/>
  <c r="G172" i="7" s="1"/>
  <c r="C174" i="7"/>
  <c r="F174" i="7" s="1"/>
  <c r="B174" i="7"/>
  <c r="A175" i="7"/>
  <c r="D174" i="7" l="1"/>
  <c r="B175" i="7"/>
  <c r="A176" i="7"/>
  <c r="C175" i="7"/>
  <c r="F175" i="7" s="1"/>
  <c r="H172" i="7"/>
  <c r="E173" i="7"/>
  <c r="G173" i="7" s="1"/>
  <c r="D175" i="7" l="1"/>
  <c r="H173" i="7"/>
  <c r="A177" i="7"/>
  <c r="C176" i="7"/>
  <c r="F176" i="7" s="1"/>
  <c r="B176" i="7"/>
  <c r="E174" i="7"/>
  <c r="G174" i="7" s="1"/>
  <c r="H174" i="7" l="1"/>
  <c r="D176" i="7"/>
  <c r="C177" i="7"/>
  <c r="F177" i="7" s="1"/>
  <c r="B177" i="7"/>
  <c r="A178" i="7"/>
  <c r="E175" i="7"/>
  <c r="G175" i="7" s="1"/>
  <c r="H175" i="7" l="1"/>
  <c r="B178" i="7"/>
  <c r="C178" i="7"/>
  <c r="F178" i="7" s="1"/>
  <c r="A179" i="7"/>
  <c r="D177" i="7"/>
  <c r="E176" i="7"/>
  <c r="G176" i="7" s="1"/>
  <c r="E177" i="7" l="1"/>
  <c r="G177" i="7" s="1"/>
  <c r="A180" i="7"/>
  <c r="C179" i="7"/>
  <c r="F179" i="7" s="1"/>
  <c r="B179" i="7"/>
  <c r="D178" i="7"/>
  <c r="H176" i="7"/>
  <c r="E178" i="7" l="1"/>
  <c r="G178" i="7" s="1"/>
  <c r="D179" i="7"/>
  <c r="C180" i="7"/>
  <c r="F180" i="7" s="1"/>
  <c r="B180" i="7"/>
  <c r="A181" i="7"/>
  <c r="H177" i="7"/>
  <c r="B181" i="7" l="1"/>
  <c r="A182" i="7"/>
  <c r="C181" i="7"/>
  <c r="F181" i="7" s="1"/>
  <c r="D180" i="7"/>
  <c r="E179" i="7"/>
  <c r="G179" i="7" s="1"/>
  <c r="H178" i="7"/>
  <c r="E180" i="7" l="1"/>
  <c r="G180" i="7" s="1"/>
  <c r="H179" i="7"/>
  <c r="A183" i="7"/>
  <c r="C182" i="7"/>
  <c r="F182" i="7" s="1"/>
  <c r="B182" i="7"/>
  <c r="D181" i="7"/>
  <c r="H180" i="7" l="1"/>
  <c r="E181" i="7"/>
  <c r="G181" i="7" s="1"/>
  <c r="D182" i="7"/>
  <c r="C183" i="7"/>
  <c r="F183" i="7" s="1"/>
  <c r="B183" i="7"/>
  <c r="A184" i="7"/>
  <c r="D183" i="7" l="1"/>
  <c r="E182" i="7"/>
  <c r="G182" i="7" s="1"/>
  <c r="B184" i="7"/>
  <c r="A185" i="7"/>
  <c r="C184" i="7"/>
  <c r="F184" i="7" s="1"/>
  <c r="H181" i="7"/>
  <c r="H182" i="7" l="1"/>
  <c r="D184" i="7"/>
  <c r="A186" i="7"/>
  <c r="C185" i="7"/>
  <c r="F185" i="7" s="1"/>
  <c r="B185" i="7"/>
  <c r="E183" i="7"/>
  <c r="G183" i="7" s="1"/>
  <c r="D185" i="7" l="1"/>
  <c r="C186" i="7"/>
  <c r="F186" i="7" s="1"/>
  <c r="B186" i="7"/>
  <c r="A187" i="7"/>
  <c r="H183" i="7"/>
  <c r="E184" i="7"/>
  <c r="G184" i="7" s="1"/>
  <c r="H184" i="7" l="1"/>
  <c r="B187" i="7"/>
  <c r="C187" i="7"/>
  <c r="F187" i="7" s="1"/>
  <c r="A188" i="7"/>
  <c r="D186" i="7"/>
  <c r="E185" i="7"/>
  <c r="G185" i="7" s="1"/>
  <c r="D187" i="7" l="1"/>
  <c r="E186" i="7"/>
  <c r="G186" i="7" s="1"/>
  <c r="H185" i="7"/>
  <c r="A189" i="7"/>
  <c r="C188" i="7"/>
  <c r="F188" i="7" s="1"/>
  <c r="B188" i="7"/>
  <c r="H186" i="7" l="1"/>
  <c r="D188" i="7"/>
  <c r="C189" i="7"/>
  <c r="F189" i="7" s="1"/>
  <c r="B189" i="7"/>
  <c r="A190" i="7"/>
  <c r="E187" i="7"/>
  <c r="G187" i="7" s="1"/>
  <c r="B190" i="7" l="1"/>
  <c r="A191" i="7"/>
  <c r="C190" i="7"/>
  <c r="F190" i="7" s="1"/>
  <c r="H187" i="7"/>
  <c r="D189" i="7"/>
  <c r="E188" i="7"/>
  <c r="G188" i="7" s="1"/>
  <c r="E189" i="7" l="1"/>
  <c r="G189" i="7" s="1"/>
  <c r="H188" i="7"/>
  <c r="A192" i="7"/>
  <c r="C191" i="7"/>
  <c r="F191" i="7" s="1"/>
  <c r="B191" i="7"/>
  <c r="D190" i="7"/>
  <c r="D191" i="7" l="1"/>
  <c r="E190" i="7"/>
  <c r="G190" i="7" s="1"/>
  <c r="C192" i="7"/>
  <c r="F192" i="7" s="1"/>
  <c r="B192" i="7"/>
  <c r="A193" i="7"/>
  <c r="H189" i="7"/>
  <c r="B193" i="7" l="1"/>
  <c r="A194" i="7"/>
  <c r="C193" i="7"/>
  <c r="F193" i="7" s="1"/>
  <c r="D192" i="7"/>
  <c r="H190" i="7"/>
  <c r="E191" i="7"/>
  <c r="G191" i="7" s="1"/>
  <c r="H191" i="7"/>
  <c r="A195" i="7" l="1"/>
  <c r="C194" i="7"/>
  <c r="F194" i="7" s="1"/>
  <c r="B194" i="7"/>
  <c r="D193" i="7"/>
  <c r="E192" i="7"/>
  <c r="G192" i="7" s="1"/>
  <c r="H192" i="7"/>
  <c r="E193" i="7" l="1"/>
  <c r="G193" i="7" s="1"/>
  <c r="D194" i="7"/>
  <c r="C195" i="7"/>
  <c r="F195" i="7" s="1"/>
  <c r="B195" i="7"/>
  <c r="A196" i="7"/>
  <c r="D195" i="7" l="1"/>
  <c r="B196" i="7"/>
  <c r="C196" i="7"/>
  <c r="F196" i="7" s="1"/>
  <c r="A197" i="7"/>
  <c r="E194" i="7"/>
  <c r="G194" i="7" s="1"/>
  <c r="H193" i="7"/>
  <c r="H194" i="7" l="1"/>
  <c r="A198" i="7"/>
  <c r="C197" i="7"/>
  <c r="F197" i="7" s="1"/>
  <c r="B197" i="7"/>
  <c r="D196" i="7"/>
  <c r="E195" i="7"/>
  <c r="G195" i="7" s="1"/>
  <c r="H195" i="7" l="1"/>
  <c r="E196" i="7"/>
  <c r="G196" i="7" s="1"/>
  <c r="D197" i="7"/>
  <c r="C198" i="7"/>
  <c r="F198" i="7" s="1"/>
  <c r="B198" i="7"/>
  <c r="A199" i="7"/>
  <c r="E197" i="7" l="1"/>
  <c r="G197" i="7" s="1"/>
  <c r="B199" i="7"/>
  <c r="A200" i="7"/>
  <c r="C199" i="7"/>
  <c r="F199" i="7" s="1"/>
  <c r="D198" i="7"/>
  <c r="H196" i="7"/>
  <c r="D199" i="7" l="1"/>
  <c r="E198" i="7"/>
  <c r="G198" i="7" s="1"/>
  <c r="A201" i="7"/>
  <c r="C200" i="7"/>
  <c r="F200" i="7" s="1"/>
  <c r="B200" i="7"/>
  <c r="H197" i="7"/>
  <c r="D200" i="7" l="1"/>
  <c r="C201" i="7"/>
  <c r="F201" i="7" s="1"/>
  <c r="B201" i="7"/>
  <c r="A202" i="7"/>
  <c r="H198" i="7"/>
  <c r="E199" i="7"/>
  <c r="G199" i="7" s="1"/>
  <c r="D201" i="7" l="1"/>
  <c r="H199" i="7"/>
  <c r="B202" i="7"/>
  <c r="A203" i="7"/>
  <c r="C202" i="7"/>
  <c r="F202" i="7" s="1"/>
  <c r="E200" i="7"/>
  <c r="G200" i="7" s="1"/>
  <c r="D202" i="7" l="1"/>
  <c r="H200" i="7"/>
  <c r="A204" i="7"/>
  <c r="C203" i="7"/>
  <c r="F203" i="7" s="1"/>
  <c r="B203" i="7"/>
  <c r="E201" i="7"/>
  <c r="G201" i="7" s="1"/>
  <c r="H201" i="7" l="1"/>
  <c r="D203" i="7"/>
  <c r="C204" i="7"/>
  <c r="F204" i="7" s="1"/>
  <c r="B204" i="7"/>
  <c r="A205" i="7"/>
  <c r="E202" i="7"/>
  <c r="G202" i="7" s="1"/>
  <c r="H202" i="7" l="1"/>
  <c r="B205" i="7"/>
  <c r="C205" i="7"/>
  <c r="F205" i="7" s="1"/>
  <c r="A206" i="7"/>
  <c r="E203" i="7"/>
  <c r="G203" i="7" s="1"/>
  <c r="D204" i="7"/>
  <c r="E204" i="7" l="1"/>
  <c r="G204" i="7" s="1"/>
  <c r="H203" i="7"/>
  <c r="A207" i="7"/>
  <c r="C206" i="7"/>
  <c r="F206" i="7" s="1"/>
  <c r="B206" i="7"/>
  <c r="D205" i="7"/>
  <c r="E205" i="7" l="1"/>
  <c r="G205" i="7" s="1"/>
  <c r="D206" i="7"/>
  <c r="C207" i="7"/>
  <c r="F207" i="7" s="1"/>
  <c r="B207" i="7"/>
  <c r="A208" i="7"/>
  <c r="H204" i="7"/>
  <c r="B208" i="7" l="1"/>
  <c r="A209" i="7"/>
  <c r="C208" i="7"/>
  <c r="F208" i="7" s="1"/>
  <c r="D207" i="7"/>
  <c r="E206" i="7"/>
  <c r="G206" i="7" s="1"/>
  <c r="H205" i="7"/>
  <c r="E207" i="7" l="1"/>
  <c r="G207" i="7" s="1"/>
  <c r="H206" i="7"/>
  <c r="A210" i="7"/>
  <c r="C209" i="7"/>
  <c r="F209" i="7" s="1"/>
  <c r="B209" i="7"/>
  <c r="D208" i="7"/>
  <c r="E208" i="7" l="1"/>
  <c r="G208" i="7" s="1"/>
  <c r="C210" i="7"/>
  <c r="F210" i="7" s="1"/>
  <c r="B210" i="7"/>
  <c r="A211" i="7"/>
  <c r="D209" i="7"/>
  <c r="H207" i="7"/>
  <c r="D210" i="7" l="1"/>
  <c r="E209" i="7"/>
  <c r="G209" i="7" s="1"/>
  <c r="B211" i="7"/>
  <c r="A212" i="7"/>
  <c r="C211" i="7"/>
  <c r="F211" i="7" s="1"/>
  <c r="H208" i="7"/>
  <c r="H209" i="7" l="1"/>
  <c r="A213" i="7"/>
  <c r="C212" i="7"/>
  <c r="F212" i="7" s="1"/>
  <c r="B212" i="7"/>
  <c r="D211" i="7"/>
  <c r="E210" i="7"/>
  <c r="G210" i="7" s="1"/>
  <c r="E211" i="7" l="1"/>
  <c r="G211" i="7" s="1"/>
  <c r="H210" i="7"/>
  <c r="D212" i="7"/>
  <c r="C213" i="7"/>
  <c r="F213" i="7" s="1"/>
  <c r="B213" i="7"/>
  <c r="A214" i="7"/>
  <c r="B214" i="7" l="1"/>
  <c r="C214" i="7"/>
  <c r="F214" i="7" s="1"/>
  <c r="A215" i="7"/>
  <c r="D213" i="7"/>
  <c r="E212" i="7"/>
  <c r="G212" i="7" s="1"/>
  <c r="H211" i="7"/>
  <c r="H212" i="7" l="1"/>
  <c r="E213" i="7"/>
  <c r="G213" i="7" s="1"/>
  <c r="D214" i="7"/>
  <c r="A216" i="7"/>
  <c r="C215" i="7"/>
  <c r="F215" i="7" s="1"/>
  <c r="B215" i="7"/>
  <c r="D215" i="7" l="1"/>
  <c r="E214" i="7"/>
  <c r="G214" i="7" s="1"/>
  <c r="H213" i="7"/>
  <c r="C216" i="7"/>
  <c r="F216" i="7" s="1"/>
  <c r="B216" i="7"/>
  <c r="A217" i="7"/>
  <c r="B217" i="7" l="1"/>
  <c r="A218" i="7"/>
  <c r="C217" i="7"/>
  <c r="F217" i="7" s="1"/>
  <c r="H214" i="7"/>
  <c r="D216" i="7"/>
  <c r="E215" i="7"/>
  <c r="G215" i="7" s="1"/>
  <c r="H215" i="7" l="1"/>
  <c r="E216" i="7"/>
  <c r="G216" i="7" s="1"/>
  <c r="A219" i="7"/>
  <c r="C218" i="7"/>
  <c r="F218" i="7" s="1"/>
  <c r="B218" i="7"/>
  <c r="D217" i="7"/>
  <c r="H216" i="7" l="1"/>
  <c r="D218" i="7"/>
  <c r="E217" i="7"/>
  <c r="G217" i="7" s="1"/>
  <c r="C219" i="7"/>
  <c r="F219" i="7" s="1"/>
  <c r="B219" i="7"/>
  <c r="A220" i="7"/>
  <c r="D219" i="7" l="1"/>
  <c r="H217" i="7"/>
  <c r="B220" i="7"/>
  <c r="A221" i="7"/>
  <c r="C220" i="7"/>
  <c r="F220" i="7" s="1"/>
  <c r="E218" i="7"/>
  <c r="G218" i="7" s="1"/>
  <c r="H218" i="7"/>
  <c r="A222" i="7" l="1"/>
  <c r="C221" i="7"/>
  <c r="F221" i="7" s="1"/>
  <c r="B221" i="7"/>
  <c r="D220" i="7"/>
  <c r="E219" i="7"/>
  <c r="G219" i="7" s="1"/>
  <c r="H219" i="7"/>
  <c r="E220" i="7" l="1"/>
  <c r="G220" i="7" s="1"/>
  <c r="D221" i="7"/>
  <c r="C222" i="7"/>
  <c r="F222" i="7" s="1"/>
  <c r="B222" i="7"/>
  <c r="A223" i="7"/>
  <c r="B223" i="7" l="1"/>
  <c r="C223" i="7"/>
  <c r="F223" i="7" s="1"/>
  <c r="A224" i="7"/>
  <c r="D222" i="7"/>
  <c r="E221" i="7"/>
  <c r="G221" i="7" s="1"/>
  <c r="H220" i="7"/>
  <c r="E222" i="7" l="1"/>
  <c r="G222" i="7" s="1"/>
  <c r="H221" i="7"/>
  <c r="A225" i="7"/>
  <c r="C224" i="7"/>
  <c r="F224" i="7" s="1"/>
  <c r="B224" i="7"/>
  <c r="D223" i="7"/>
  <c r="E223" i="7" l="1"/>
  <c r="G223" i="7" s="1"/>
  <c r="C225" i="7"/>
  <c r="F225" i="7" s="1"/>
  <c r="B225" i="7"/>
  <c r="A226" i="7"/>
  <c r="D224" i="7"/>
  <c r="H222" i="7"/>
  <c r="E224" i="7" l="1"/>
  <c r="G224" i="7" s="1"/>
  <c r="H224" i="7"/>
  <c r="B226" i="7"/>
  <c r="A227" i="7"/>
  <c r="C226" i="7"/>
  <c r="F226" i="7" s="1"/>
  <c r="D225" i="7"/>
  <c r="H223" i="7"/>
  <c r="A228" i="7" l="1"/>
  <c r="C227" i="7"/>
  <c r="F227" i="7" s="1"/>
  <c r="B227" i="7"/>
  <c r="D226" i="7"/>
  <c r="E225" i="7"/>
  <c r="G225" i="7" s="1"/>
  <c r="E226" i="7" l="1"/>
  <c r="G226" i="7" s="1"/>
  <c r="H225" i="7"/>
  <c r="D227" i="7"/>
  <c r="C228" i="7"/>
  <c r="F228" i="7" s="1"/>
  <c r="B228" i="7"/>
  <c r="A229" i="7"/>
  <c r="E227" i="7" l="1"/>
  <c r="G227" i="7" s="1"/>
  <c r="B229" i="7"/>
  <c r="A230" i="7"/>
  <c r="C229" i="7"/>
  <c r="F229" i="7" s="1"/>
  <c r="D228" i="7"/>
  <c r="H226" i="7"/>
  <c r="A231" i="7" l="1"/>
  <c r="C230" i="7"/>
  <c r="F230" i="7" s="1"/>
  <c r="B230" i="7"/>
  <c r="D229" i="7"/>
  <c r="E228" i="7"/>
  <c r="G228" i="7" s="1"/>
  <c r="H227" i="7"/>
  <c r="H228" i="7" l="1"/>
  <c r="E229" i="7"/>
  <c r="G229" i="7" s="1"/>
  <c r="D230" i="7"/>
  <c r="C231" i="7"/>
  <c r="F231" i="7" s="1"/>
  <c r="B231" i="7"/>
  <c r="A232" i="7"/>
  <c r="D231" i="7" l="1"/>
  <c r="B232" i="7"/>
  <c r="C232" i="7"/>
  <c r="F232" i="7" s="1"/>
  <c r="A233" i="7"/>
  <c r="E230" i="7"/>
  <c r="G230" i="7" s="1"/>
  <c r="H230" i="7"/>
  <c r="H229" i="7"/>
  <c r="D232" i="7" l="1"/>
  <c r="A234" i="7"/>
  <c r="C233" i="7"/>
  <c r="F233" i="7" s="1"/>
  <c r="B233" i="7"/>
  <c r="E231" i="7"/>
  <c r="G231" i="7" s="1"/>
  <c r="D233" i="7" l="1"/>
  <c r="H231" i="7"/>
  <c r="C234" i="7"/>
  <c r="F234" i="7" s="1"/>
  <c r="B234" i="7"/>
  <c r="A235" i="7"/>
  <c r="E232" i="7"/>
  <c r="G232" i="7" s="1"/>
  <c r="H232" i="7" l="1"/>
  <c r="B235" i="7"/>
  <c r="A236" i="7"/>
  <c r="C235" i="7"/>
  <c r="F235" i="7" s="1"/>
  <c r="D234" i="7"/>
  <c r="E233" i="7"/>
  <c r="G233" i="7" s="1"/>
  <c r="H233" i="7" l="1"/>
  <c r="E234" i="7"/>
  <c r="G234" i="7" s="1"/>
  <c r="A237" i="7"/>
  <c r="C236" i="7"/>
  <c r="F236" i="7" s="1"/>
  <c r="B236" i="7"/>
  <c r="D235" i="7"/>
  <c r="E235" i="7" l="1"/>
  <c r="G235" i="7" s="1"/>
  <c r="C237" i="7"/>
  <c r="F237" i="7" s="1"/>
  <c r="B237" i="7"/>
  <c r="A238" i="7"/>
  <c r="D236" i="7"/>
  <c r="H234" i="7"/>
  <c r="B238" i="7" l="1"/>
  <c r="A239" i="7"/>
  <c r="C238" i="7"/>
  <c r="F238" i="7" s="1"/>
  <c r="E236" i="7"/>
  <c r="G236" i="7" s="1"/>
  <c r="D237" i="7"/>
  <c r="H235" i="7"/>
  <c r="E237" i="7" l="1"/>
  <c r="G237" i="7" s="1"/>
  <c r="H236" i="7"/>
  <c r="A240" i="7"/>
  <c r="C239" i="7"/>
  <c r="F239" i="7" s="1"/>
  <c r="B239" i="7"/>
  <c r="D238" i="7"/>
  <c r="E238" i="7" l="1"/>
  <c r="G238" i="7" s="1"/>
  <c r="A241" i="7"/>
  <c r="C240" i="7"/>
  <c r="F240" i="7" s="1"/>
  <c r="B240" i="7"/>
  <c r="D239" i="7"/>
  <c r="H237" i="7"/>
  <c r="D240" i="7" l="1"/>
  <c r="C241" i="7"/>
  <c r="F241" i="7" s="1"/>
  <c r="B241" i="7"/>
  <c r="A242" i="7"/>
  <c r="E239" i="7"/>
  <c r="G239" i="7" s="1"/>
  <c r="H238" i="7"/>
  <c r="A243" i="7" l="1"/>
  <c r="C242" i="7"/>
  <c r="F242" i="7" s="1"/>
  <c r="B242" i="7"/>
  <c r="H239" i="7"/>
  <c r="D241" i="7"/>
  <c r="E240" i="7"/>
  <c r="G240" i="7" s="1"/>
  <c r="H240" i="7" l="1"/>
  <c r="E241" i="7"/>
  <c r="G241" i="7" s="1"/>
  <c r="D242" i="7"/>
  <c r="C243" i="7"/>
  <c r="F243" i="7" s="1"/>
  <c r="B243" i="7"/>
  <c r="A244" i="7"/>
  <c r="C244" i="7" l="1"/>
  <c r="F244" i="7" s="1"/>
  <c r="B244" i="7"/>
  <c r="A245" i="7"/>
  <c r="D243" i="7"/>
  <c r="E242" i="7"/>
  <c r="G242" i="7" s="1"/>
  <c r="H241" i="7"/>
  <c r="E243" i="7" l="1"/>
  <c r="G243" i="7" s="1"/>
  <c r="D244" i="7"/>
  <c r="H242" i="7"/>
  <c r="A246" i="7"/>
  <c r="C245" i="7"/>
  <c r="F245" i="7" s="1"/>
  <c r="B245" i="7"/>
  <c r="H243" i="7" l="1"/>
  <c r="D245" i="7"/>
  <c r="C246" i="7"/>
  <c r="F246" i="7" s="1"/>
  <c r="B246" i="7"/>
  <c r="A247" i="7"/>
  <c r="E244" i="7"/>
  <c r="G244" i="7" s="1"/>
  <c r="H244" i="7" l="1"/>
  <c r="C247" i="7"/>
  <c r="F247" i="7" s="1"/>
  <c r="B247" i="7"/>
  <c r="A248" i="7"/>
  <c r="D246" i="7"/>
  <c r="E245" i="7"/>
  <c r="G245" i="7" s="1"/>
  <c r="D247" i="7" l="1"/>
  <c r="E246" i="7"/>
  <c r="G246" i="7" s="1"/>
  <c r="H245" i="7"/>
  <c r="A249" i="7"/>
  <c r="C248" i="7"/>
  <c r="F248" i="7" s="1"/>
  <c r="B248" i="7"/>
  <c r="C249" i="7" l="1"/>
  <c r="F249" i="7" s="1"/>
  <c r="B249" i="7"/>
  <c r="A250" i="7"/>
  <c r="H246" i="7"/>
  <c r="D248" i="7"/>
  <c r="E247" i="7"/>
  <c r="G247" i="7" s="1"/>
  <c r="H247" i="7" l="1"/>
  <c r="E248" i="7"/>
  <c r="G248" i="7" s="1"/>
  <c r="C250" i="7"/>
  <c r="F250" i="7" s="1"/>
  <c r="B250" i="7"/>
  <c r="A251" i="7"/>
  <c r="D249" i="7"/>
  <c r="D250" i="7" l="1"/>
  <c r="A252" i="7"/>
  <c r="C251" i="7"/>
  <c r="F251" i="7" s="1"/>
  <c r="B251" i="7"/>
  <c r="E249" i="7"/>
  <c r="G249" i="7" s="1"/>
  <c r="H248" i="7"/>
  <c r="H249" i="7" l="1"/>
  <c r="C252" i="7"/>
  <c r="F252" i="7" s="1"/>
  <c r="B252" i="7"/>
  <c r="A253" i="7"/>
  <c r="D251" i="7"/>
  <c r="E250" i="7"/>
  <c r="G250" i="7" s="1"/>
  <c r="H250" i="7" l="1"/>
  <c r="E251" i="7"/>
  <c r="G251" i="7" s="1"/>
  <c r="C253" i="7"/>
  <c r="F253" i="7" s="1"/>
  <c r="B253" i="7"/>
  <c r="A254" i="7"/>
  <c r="D252" i="7"/>
  <c r="A255" i="7" l="1"/>
  <c r="C254" i="7"/>
  <c r="F254" i="7" s="1"/>
  <c r="B254" i="7"/>
  <c r="E252" i="7"/>
  <c r="G252" i="7" s="1"/>
  <c r="D253" i="7"/>
  <c r="H251" i="7"/>
  <c r="H252" i="7" l="1"/>
  <c r="E253" i="7"/>
  <c r="G253" i="7" s="1"/>
  <c r="D254" i="7"/>
  <c r="C255" i="7"/>
  <c r="F255" i="7" s="1"/>
  <c r="B255" i="7"/>
  <c r="A256" i="7"/>
  <c r="C256" i="7" l="1"/>
  <c r="F256" i="7" s="1"/>
  <c r="B256" i="7"/>
  <c r="A257" i="7"/>
  <c r="D255" i="7"/>
  <c r="E254" i="7"/>
  <c r="G254" i="7" s="1"/>
  <c r="H253" i="7"/>
  <c r="H254" i="7" l="1"/>
  <c r="E255" i="7"/>
  <c r="G255" i="7" s="1"/>
  <c r="D256" i="7"/>
  <c r="A258" i="7"/>
  <c r="C257" i="7"/>
  <c r="F257" i="7" s="1"/>
  <c r="B257" i="7"/>
  <c r="C258" i="7" l="1"/>
  <c r="F258" i="7" s="1"/>
  <c r="B258" i="7"/>
  <c r="A259" i="7"/>
  <c r="E256" i="7"/>
  <c r="G256" i="7" s="1"/>
  <c r="D257" i="7"/>
  <c r="H255" i="7"/>
  <c r="E257" i="7" l="1"/>
  <c r="G257" i="7" s="1"/>
  <c r="H256" i="7"/>
  <c r="C259" i="7"/>
  <c r="F259" i="7" s="1"/>
  <c r="B259" i="7"/>
  <c r="A260" i="7"/>
  <c r="D258" i="7"/>
  <c r="H257" i="7" l="1"/>
  <c r="E258" i="7"/>
  <c r="G258" i="7" s="1"/>
  <c r="A261" i="7"/>
  <c r="C260" i="7"/>
  <c r="F260" i="7" s="1"/>
  <c r="B260" i="7"/>
  <c r="D259" i="7"/>
  <c r="E259" i="7" l="1"/>
  <c r="G259" i="7" s="1"/>
  <c r="C261" i="7"/>
  <c r="F261" i="7" s="1"/>
  <c r="B261" i="7"/>
  <c r="A262" i="7"/>
  <c r="D260" i="7"/>
  <c r="H258" i="7"/>
  <c r="E260" i="7" l="1"/>
  <c r="G260" i="7" s="1"/>
  <c r="D261" i="7"/>
  <c r="H259" i="7"/>
  <c r="C262" i="7"/>
  <c r="F262" i="7" s="1"/>
  <c r="B262" i="7"/>
  <c r="A263" i="7"/>
  <c r="D262" i="7" l="1"/>
  <c r="A264" i="7"/>
  <c r="C263" i="7"/>
  <c r="F263" i="7" s="1"/>
  <c r="B263" i="7"/>
  <c r="E261" i="7"/>
  <c r="G261" i="7" s="1"/>
  <c r="H260" i="7"/>
  <c r="H261" i="7" l="1"/>
  <c r="D263" i="7"/>
  <c r="C264" i="7"/>
  <c r="F264" i="7" s="1"/>
  <c r="B264" i="7"/>
  <c r="A265" i="7"/>
  <c r="E262" i="7"/>
  <c r="G262" i="7" s="1"/>
  <c r="D264" i="7" l="1"/>
  <c r="H262" i="7"/>
  <c r="C265" i="7"/>
  <c r="F265" i="7" s="1"/>
  <c r="B265" i="7"/>
  <c r="A266" i="7"/>
  <c r="E263" i="7"/>
  <c r="G263" i="7" s="1"/>
  <c r="H263" i="7" l="1"/>
  <c r="D265" i="7"/>
  <c r="A267" i="7"/>
  <c r="C266" i="7"/>
  <c r="F266" i="7" s="1"/>
  <c r="B266" i="7"/>
  <c r="E264" i="7"/>
  <c r="G264" i="7" s="1"/>
  <c r="D266" i="7" l="1"/>
  <c r="C267" i="7"/>
  <c r="F267" i="7" s="1"/>
  <c r="B267" i="7"/>
  <c r="A268" i="7"/>
  <c r="E265" i="7"/>
  <c r="G265" i="7" s="1"/>
  <c r="H264" i="7"/>
  <c r="H265" i="7" l="1"/>
  <c r="D267" i="7"/>
  <c r="C268" i="7"/>
  <c r="F268" i="7" s="1"/>
  <c r="B268" i="7"/>
  <c r="A269" i="7"/>
  <c r="E266" i="7"/>
  <c r="G266" i="7" s="1"/>
  <c r="D268" i="7" l="1"/>
  <c r="H266" i="7"/>
  <c r="E267" i="7"/>
  <c r="G267" i="7" s="1"/>
  <c r="A270" i="7"/>
  <c r="C269" i="7"/>
  <c r="F269" i="7" s="1"/>
  <c r="B269" i="7"/>
  <c r="D269" i="7" l="1"/>
  <c r="C270" i="7"/>
  <c r="F270" i="7" s="1"/>
  <c r="B270" i="7"/>
  <c r="A271" i="7"/>
  <c r="H267" i="7"/>
  <c r="E268" i="7"/>
  <c r="G268" i="7" s="1"/>
  <c r="H268" i="7" l="1"/>
  <c r="C271" i="7"/>
  <c r="F271" i="7" s="1"/>
  <c r="B271" i="7"/>
  <c r="A272" i="7"/>
  <c r="D270" i="7"/>
  <c r="E269" i="7"/>
  <c r="G269" i="7" s="1"/>
  <c r="E270" i="7" l="1"/>
  <c r="G270" i="7" s="1"/>
  <c r="D271" i="7"/>
  <c r="H269" i="7"/>
  <c r="A273" i="7"/>
  <c r="C272" i="7"/>
  <c r="F272" i="7" s="1"/>
  <c r="B272" i="7"/>
  <c r="H270" i="7" l="1"/>
  <c r="C273" i="7"/>
  <c r="F273" i="7" s="1"/>
  <c r="B273" i="7"/>
  <c r="A274" i="7"/>
  <c r="D272" i="7"/>
  <c r="E271" i="7"/>
  <c r="G271" i="7" s="1"/>
  <c r="E272" i="7" l="1"/>
  <c r="G272" i="7" s="1"/>
  <c r="H271" i="7"/>
  <c r="C274" i="7"/>
  <c r="F274" i="7" s="1"/>
  <c r="B274" i="7"/>
  <c r="A275" i="7"/>
  <c r="D273" i="7"/>
  <c r="E273" i="7" l="1"/>
  <c r="G273" i="7" s="1"/>
  <c r="A276" i="7"/>
  <c r="C275" i="7"/>
  <c r="F275" i="7" s="1"/>
  <c r="B275" i="7"/>
  <c r="H272" i="7"/>
  <c r="D274" i="7"/>
  <c r="E274" i="7" l="1"/>
  <c r="G274" i="7" s="1"/>
  <c r="H274" i="7"/>
  <c r="D275" i="7"/>
  <c r="C276" i="7"/>
  <c r="F276" i="7" s="1"/>
  <c r="B276" i="7"/>
  <c r="A277" i="7"/>
  <c r="H273" i="7"/>
  <c r="E275" i="7" l="1"/>
  <c r="G275" i="7" s="1"/>
  <c r="C277" i="7"/>
  <c r="F277" i="7" s="1"/>
  <c r="B277" i="7"/>
  <c r="A278" i="7"/>
  <c r="D276" i="7"/>
  <c r="H275" i="7" l="1"/>
  <c r="A279" i="7"/>
  <c r="C278" i="7"/>
  <c r="F278" i="7" s="1"/>
  <c r="B278" i="7"/>
  <c r="E276" i="7"/>
  <c r="G276" i="7" s="1"/>
  <c r="D277" i="7"/>
  <c r="H276" i="7" l="1"/>
  <c r="E277" i="7"/>
  <c r="G277" i="7" s="1"/>
  <c r="D278" i="7"/>
  <c r="C279" i="7"/>
  <c r="F279" i="7" s="1"/>
  <c r="B279" i="7"/>
  <c r="A280" i="7"/>
  <c r="H277" i="7" l="1"/>
  <c r="D279" i="7"/>
  <c r="C280" i="7"/>
  <c r="F280" i="7" s="1"/>
  <c r="B280" i="7"/>
  <c r="A281" i="7"/>
  <c r="E278" i="7"/>
  <c r="G278" i="7" s="1"/>
  <c r="H278" i="7"/>
  <c r="D280" i="7" l="1"/>
  <c r="A282" i="7"/>
  <c r="C281" i="7"/>
  <c r="F281" i="7" s="1"/>
  <c r="B281" i="7"/>
  <c r="E279" i="7"/>
  <c r="G279" i="7" s="1"/>
  <c r="H279" i="7" l="1"/>
  <c r="D281" i="7"/>
  <c r="C282" i="7"/>
  <c r="F282" i="7" s="1"/>
  <c r="B282" i="7"/>
  <c r="A283" i="7"/>
  <c r="E280" i="7"/>
  <c r="G280" i="7" s="1"/>
  <c r="H280" i="7" l="1"/>
  <c r="C283" i="7"/>
  <c r="F283" i="7" s="1"/>
  <c r="B283" i="7"/>
  <c r="A284" i="7"/>
  <c r="D282" i="7"/>
  <c r="E281" i="7"/>
  <c r="G281" i="7" s="1"/>
  <c r="E282" i="7" l="1"/>
  <c r="G282" i="7" s="1"/>
  <c r="D283" i="7"/>
  <c r="H281" i="7"/>
  <c r="A285" i="7"/>
  <c r="C284" i="7"/>
  <c r="F284" i="7" s="1"/>
  <c r="B284" i="7"/>
  <c r="C285" i="7" l="1"/>
  <c r="F285" i="7" s="1"/>
  <c r="B285" i="7"/>
  <c r="A286" i="7"/>
  <c r="E283" i="7"/>
  <c r="G283" i="7" s="1"/>
  <c r="D284" i="7"/>
  <c r="H282" i="7"/>
  <c r="H283" i="7" l="1"/>
  <c r="C286" i="7"/>
  <c r="F286" i="7" s="1"/>
  <c r="B286" i="7"/>
  <c r="A287" i="7"/>
  <c r="E284" i="7"/>
  <c r="G284" i="7" s="1"/>
  <c r="D285" i="7"/>
  <c r="E285" i="7" l="1"/>
  <c r="G285" i="7" s="1"/>
  <c r="D286" i="7"/>
  <c r="H284" i="7"/>
  <c r="A288" i="7"/>
  <c r="C287" i="7"/>
  <c r="F287" i="7" s="1"/>
  <c r="B287" i="7"/>
  <c r="C288" i="7" l="1"/>
  <c r="F288" i="7" s="1"/>
  <c r="B288" i="7"/>
  <c r="A289" i="7"/>
  <c r="D287" i="7"/>
  <c r="E286" i="7"/>
  <c r="G286" i="7" s="1"/>
  <c r="H285" i="7"/>
  <c r="E287" i="7" l="1"/>
  <c r="G287" i="7" s="1"/>
  <c r="H286" i="7"/>
  <c r="C289" i="7"/>
  <c r="F289" i="7" s="1"/>
  <c r="B289" i="7"/>
  <c r="A290" i="7"/>
  <c r="D288" i="7"/>
  <c r="D289" i="7" l="1"/>
  <c r="E288" i="7"/>
  <c r="G288" i="7" s="1"/>
  <c r="H287" i="7"/>
  <c r="A291" i="7"/>
  <c r="C290" i="7"/>
  <c r="F290" i="7" s="1"/>
  <c r="B290" i="7"/>
  <c r="H288" i="7" l="1"/>
  <c r="D290" i="7"/>
  <c r="C291" i="7"/>
  <c r="F291" i="7" s="1"/>
  <c r="B291" i="7"/>
  <c r="A292" i="7"/>
  <c r="E289" i="7"/>
  <c r="G289" i="7" s="1"/>
  <c r="H289" i="7" l="1"/>
  <c r="C292" i="7"/>
  <c r="F292" i="7" s="1"/>
  <c r="B292" i="7"/>
  <c r="A293" i="7"/>
  <c r="E290" i="7"/>
  <c r="G290" i="7" s="1"/>
  <c r="D291" i="7"/>
  <c r="E291" i="7" l="1"/>
  <c r="G291" i="7" s="1"/>
  <c r="D292" i="7"/>
  <c r="H290" i="7"/>
  <c r="A294" i="7"/>
  <c r="C293" i="7"/>
  <c r="F293" i="7" s="1"/>
  <c r="B293" i="7"/>
  <c r="H291" i="7" l="1"/>
  <c r="D293" i="7"/>
  <c r="C294" i="7"/>
  <c r="F294" i="7" s="1"/>
  <c r="B294" i="7"/>
  <c r="A295" i="7"/>
  <c r="E292" i="7"/>
  <c r="G292" i="7" s="1"/>
  <c r="H292" i="7" l="1"/>
  <c r="C295" i="7"/>
  <c r="F295" i="7" s="1"/>
  <c r="B295" i="7"/>
  <c r="A296" i="7"/>
  <c r="D294" i="7"/>
  <c r="E293" i="7"/>
  <c r="G293" i="7" s="1"/>
  <c r="H293" i="7"/>
  <c r="A297" i="7" l="1"/>
  <c r="C296" i="7"/>
  <c r="F296" i="7" s="1"/>
  <c r="B296" i="7"/>
  <c r="D295" i="7"/>
  <c r="E294" i="7"/>
  <c r="G294" i="7" s="1"/>
  <c r="H294" i="7" l="1"/>
  <c r="E295" i="7"/>
  <c r="G295" i="7" s="1"/>
  <c r="D296" i="7"/>
  <c r="C297" i="7"/>
  <c r="F297" i="7" s="1"/>
  <c r="B297" i="7"/>
  <c r="A298" i="7"/>
  <c r="C298" i="7" l="1"/>
  <c r="F298" i="7" s="1"/>
  <c r="B298" i="7"/>
  <c r="A299" i="7"/>
  <c r="D297" i="7"/>
  <c r="E296" i="7"/>
  <c r="G296" i="7" s="1"/>
  <c r="H295" i="7"/>
  <c r="D298" i="7" l="1"/>
  <c r="H296" i="7"/>
  <c r="A300" i="7"/>
  <c r="C299" i="7"/>
  <c r="F299" i="7" s="1"/>
  <c r="B299" i="7"/>
  <c r="E297" i="7"/>
  <c r="G297" i="7" s="1"/>
  <c r="D299" i="7" l="1"/>
  <c r="C300" i="7"/>
  <c r="F300" i="7" s="1"/>
  <c r="B300" i="7"/>
  <c r="A301" i="7"/>
  <c r="H297" i="7"/>
  <c r="E298" i="7"/>
  <c r="G298" i="7" s="1"/>
  <c r="H298" i="7" l="1"/>
  <c r="C301" i="7"/>
  <c r="F301" i="7" s="1"/>
  <c r="B301" i="7"/>
  <c r="A302" i="7"/>
  <c r="D300" i="7"/>
  <c r="E299" i="7"/>
  <c r="G299" i="7" s="1"/>
  <c r="D301" i="7" l="1"/>
  <c r="E300" i="7"/>
  <c r="G300" i="7" s="1"/>
  <c r="H299" i="7"/>
  <c r="A303" i="7"/>
  <c r="C302" i="7"/>
  <c r="F302" i="7" s="1"/>
  <c r="B302" i="7"/>
  <c r="D302" i="7" l="1"/>
  <c r="C303" i="7"/>
  <c r="F303" i="7" s="1"/>
  <c r="B303" i="7"/>
  <c r="A304" i="7"/>
  <c r="H300" i="7"/>
  <c r="E301" i="7"/>
  <c r="G301" i="7" s="1"/>
  <c r="H301" i="7" l="1"/>
  <c r="C304" i="7"/>
  <c r="F304" i="7" s="1"/>
  <c r="B304" i="7"/>
  <c r="A305" i="7"/>
  <c r="D303" i="7"/>
  <c r="E302" i="7"/>
  <c r="G302" i="7" s="1"/>
  <c r="H302" i="7"/>
  <c r="D304" i="7" l="1"/>
  <c r="E303" i="7"/>
  <c r="G303" i="7" s="1"/>
  <c r="A306" i="7"/>
  <c r="C305" i="7"/>
  <c r="F305" i="7" s="1"/>
  <c r="B305" i="7"/>
  <c r="D305" i="7" l="1"/>
  <c r="C306" i="7"/>
  <c r="F306" i="7" s="1"/>
  <c r="B306" i="7"/>
  <c r="A307" i="7"/>
  <c r="H303" i="7"/>
  <c r="E304" i="7"/>
  <c r="G304" i="7" s="1"/>
  <c r="C307" i="7" l="1"/>
  <c r="F307" i="7" s="1"/>
  <c r="B307" i="7"/>
  <c r="A308" i="7"/>
  <c r="D306" i="7"/>
  <c r="H304" i="7"/>
  <c r="E305" i="7"/>
  <c r="G305" i="7" s="1"/>
  <c r="H305" i="7" l="1"/>
  <c r="E306" i="7"/>
  <c r="G306" i="7" s="1"/>
  <c r="D307" i="7"/>
  <c r="A309" i="7"/>
  <c r="C308" i="7"/>
  <c r="F308" i="7" s="1"/>
  <c r="B308" i="7"/>
  <c r="H306" i="7" l="1"/>
  <c r="E307" i="7"/>
  <c r="G307" i="7" s="1"/>
  <c r="C309" i="7"/>
  <c r="F309" i="7" s="1"/>
  <c r="B309" i="7"/>
  <c r="A310" i="7"/>
  <c r="D308" i="7"/>
  <c r="E308" i="7" l="1"/>
  <c r="G308" i="7" s="1"/>
  <c r="C310" i="7"/>
  <c r="F310" i="7" s="1"/>
  <c r="B310" i="7"/>
  <c r="A311" i="7"/>
  <c r="D309" i="7"/>
  <c r="H307" i="7"/>
  <c r="H308" i="7" l="1"/>
  <c r="E309" i="7"/>
  <c r="G309" i="7" s="1"/>
  <c r="H309" i="7"/>
  <c r="A312" i="7"/>
  <c r="C311" i="7"/>
  <c r="F311" i="7" s="1"/>
  <c r="B311" i="7"/>
  <c r="D310" i="7"/>
  <c r="D311" i="7" l="1"/>
  <c r="C312" i="7"/>
  <c r="F312" i="7" s="1"/>
  <c r="B312" i="7"/>
  <c r="A313" i="7"/>
  <c r="E310" i="7"/>
  <c r="G310" i="7" s="1"/>
  <c r="H310" i="7" l="1"/>
  <c r="C313" i="7"/>
  <c r="F313" i="7" s="1"/>
  <c r="B313" i="7"/>
  <c r="A314" i="7"/>
  <c r="D312" i="7"/>
  <c r="E311" i="7"/>
  <c r="G311" i="7" s="1"/>
  <c r="H311" i="7" l="1"/>
  <c r="A315" i="7"/>
  <c r="C314" i="7"/>
  <c r="F314" i="7" s="1"/>
  <c r="B314" i="7"/>
  <c r="E312" i="7"/>
  <c r="G312" i="7" s="1"/>
  <c r="D313" i="7"/>
  <c r="H312" i="7" l="1"/>
  <c r="E313" i="7"/>
  <c r="G313" i="7" s="1"/>
  <c r="C315" i="7"/>
  <c r="F315" i="7" s="1"/>
  <c r="B315" i="7"/>
  <c r="A316" i="7"/>
  <c r="D314" i="7"/>
  <c r="E314" i="7" l="1"/>
  <c r="G314" i="7" s="1"/>
  <c r="H314" i="7"/>
  <c r="C316" i="7"/>
  <c r="F316" i="7" s="1"/>
  <c r="B316" i="7"/>
  <c r="A317" i="7"/>
  <c r="D315" i="7"/>
  <c r="H313" i="7"/>
  <c r="E315" i="7" l="1"/>
  <c r="G315" i="7" s="1"/>
  <c r="H315" i="7"/>
  <c r="D316" i="7"/>
  <c r="A318" i="7"/>
  <c r="C317" i="7"/>
  <c r="F317" i="7" s="1"/>
  <c r="B317" i="7"/>
  <c r="D317" i="7" l="1"/>
  <c r="C318" i="7"/>
  <c r="F318" i="7" s="1"/>
  <c r="B318" i="7"/>
  <c r="A319" i="7"/>
  <c r="E316" i="7"/>
  <c r="G316" i="7" s="1"/>
  <c r="H316" i="7" l="1"/>
  <c r="C319" i="7"/>
  <c r="F319" i="7" s="1"/>
  <c r="B319" i="7"/>
  <c r="A320" i="7"/>
  <c r="D318" i="7"/>
  <c r="E317" i="7"/>
  <c r="G317" i="7" s="1"/>
  <c r="H317" i="7" l="1"/>
  <c r="D319" i="7"/>
  <c r="A321" i="7"/>
  <c r="C320" i="7"/>
  <c r="F320" i="7" s="1"/>
  <c r="B320" i="7"/>
  <c r="E318" i="7"/>
  <c r="G318" i="7" s="1"/>
  <c r="D320" i="7" l="1"/>
  <c r="H318" i="7"/>
  <c r="C321" i="7"/>
  <c r="F321" i="7" s="1"/>
  <c r="B321" i="7"/>
  <c r="A322" i="7"/>
  <c r="E319" i="7"/>
  <c r="G319" i="7" s="1"/>
  <c r="H319" i="7" l="1"/>
  <c r="C322" i="7"/>
  <c r="F322" i="7" s="1"/>
  <c r="B322" i="7"/>
  <c r="A323" i="7"/>
  <c r="D321" i="7"/>
  <c r="E320" i="7"/>
  <c r="G320" i="7" s="1"/>
  <c r="H320" i="7"/>
  <c r="A324" i="7" l="1"/>
  <c r="C323" i="7"/>
  <c r="F323" i="7" s="1"/>
  <c r="B323" i="7"/>
  <c r="D322" i="7"/>
  <c r="E321" i="7"/>
  <c r="G321" i="7" s="1"/>
  <c r="D323" i="7" l="1"/>
  <c r="H321" i="7"/>
  <c r="E322" i="7"/>
  <c r="G322" i="7" s="1"/>
  <c r="C324" i="7"/>
  <c r="F324" i="7" s="1"/>
  <c r="B324" i="7"/>
  <c r="A325" i="7"/>
  <c r="D324" i="7" l="1"/>
  <c r="H322" i="7"/>
  <c r="C325" i="7"/>
  <c r="F325" i="7" s="1"/>
  <c r="B325" i="7"/>
  <c r="A326" i="7"/>
  <c r="E323" i="7"/>
  <c r="G323" i="7" s="1"/>
  <c r="H323" i="7" l="1"/>
  <c r="D325" i="7"/>
  <c r="A327" i="7"/>
  <c r="C326" i="7"/>
  <c r="F326" i="7" s="1"/>
  <c r="B326" i="7"/>
  <c r="E324" i="7"/>
  <c r="G324" i="7" s="1"/>
  <c r="D326" i="7" l="1"/>
  <c r="H324" i="7"/>
  <c r="C327" i="7"/>
  <c r="F327" i="7" s="1"/>
  <c r="B327" i="7"/>
  <c r="A328" i="7"/>
  <c r="E325" i="7"/>
  <c r="G325" i="7" s="1"/>
  <c r="H325" i="7" l="1"/>
  <c r="C328" i="7"/>
  <c r="F328" i="7" s="1"/>
  <c r="B328" i="7"/>
  <c r="A329" i="7"/>
  <c r="D327" i="7"/>
  <c r="E326" i="7"/>
  <c r="G326" i="7" s="1"/>
  <c r="H326" i="7"/>
  <c r="E327" i="7" l="1"/>
  <c r="G327" i="7" s="1"/>
  <c r="D328" i="7"/>
  <c r="A330" i="7"/>
  <c r="C329" i="7"/>
  <c r="F329" i="7" s="1"/>
  <c r="B329" i="7"/>
  <c r="D329" i="7" l="1"/>
  <c r="E328" i="7"/>
  <c r="G328" i="7" s="1"/>
  <c r="C330" i="7"/>
  <c r="F330" i="7" s="1"/>
  <c r="B330" i="7"/>
  <c r="A331" i="7"/>
  <c r="H327" i="7"/>
  <c r="C331" i="7" l="1"/>
  <c r="F331" i="7" s="1"/>
  <c r="B331" i="7"/>
  <c r="A332" i="7"/>
  <c r="H328" i="7"/>
  <c r="D330" i="7"/>
  <c r="E329" i="7"/>
  <c r="G329" i="7" s="1"/>
  <c r="E330" i="7" l="1"/>
  <c r="G330" i="7" s="1"/>
  <c r="H329" i="7"/>
  <c r="D331" i="7"/>
  <c r="A333" i="7"/>
  <c r="C332" i="7"/>
  <c r="F332" i="7" s="1"/>
  <c r="B332" i="7"/>
  <c r="D332" i="7" l="1"/>
  <c r="C333" i="7"/>
  <c r="F333" i="7" s="1"/>
  <c r="B333" i="7"/>
  <c r="A334" i="7"/>
  <c r="E331" i="7"/>
  <c r="G331" i="7" s="1"/>
  <c r="H330" i="7"/>
  <c r="D333" i="7" l="1"/>
  <c r="H331" i="7"/>
  <c r="C334" i="7"/>
  <c r="F334" i="7" s="1"/>
  <c r="B334" i="7"/>
  <c r="A335" i="7"/>
  <c r="E332" i="7"/>
  <c r="G332" i="7" s="1"/>
  <c r="D334" i="7" l="1"/>
  <c r="H332" i="7"/>
  <c r="A336" i="7"/>
  <c r="C335" i="7"/>
  <c r="F335" i="7" s="1"/>
  <c r="B335" i="7"/>
  <c r="E333" i="7"/>
  <c r="G333" i="7" s="1"/>
  <c r="C336" i="7" l="1"/>
  <c r="F336" i="7" s="1"/>
  <c r="B336" i="7"/>
  <c r="A337" i="7"/>
  <c r="D335" i="7"/>
  <c r="H333" i="7"/>
  <c r="E334" i="7"/>
  <c r="G334" i="7" s="1"/>
  <c r="H334" i="7" l="1"/>
  <c r="E335" i="7"/>
  <c r="G335" i="7" s="1"/>
  <c r="C337" i="7"/>
  <c r="F337" i="7" s="1"/>
  <c r="B337" i="7"/>
  <c r="A338" i="7"/>
  <c r="D336" i="7"/>
  <c r="D337" i="7" l="1"/>
  <c r="H335" i="7"/>
  <c r="E336" i="7"/>
  <c r="G336" i="7" s="1"/>
  <c r="A339" i="7"/>
  <c r="C338" i="7"/>
  <c r="F338" i="7" s="1"/>
  <c r="B338" i="7"/>
  <c r="D338" i="7" l="1"/>
  <c r="H336" i="7"/>
  <c r="C339" i="7"/>
  <c r="F339" i="7" s="1"/>
  <c r="B339" i="7"/>
  <c r="A340" i="7"/>
  <c r="E337" i="7"/>
  <c r="G337" i="7" s="1"/>
  <c r="H337" i="7" l="1"/>
  <c r="C340" i="7"/>
  <c r="F340" i="7" s="1"/>
  <c r="B340" i="7"/>
  <c r="A341" i="7"/>
  <c r="D339" i="7"/>
  <c r="E338" i="7"/>
  <c r="G338" i="7" s="1"/>
  <c r="H338" i="7" l="1"/>
  <c r="A342" i="7"/>
  <c r="C341" i="7"/>
  <c r="F341" i="7" s="1"/>
  <c r="B341" i="7"/>
  <c r="E339" i="7"/>
  <c r="G339" i="7" s="1"/>
  <c r="D340" i="7"/>
  <c r="H339" i="7" l="1"/>
  <c r="C342" i="7"/>
  <c r="F342" i="7" s="1"/>
  <c r="B342" i="7"/>
  <c r="A343" i="7"/>
  <c r="E340" i="7"/>
  <c r="G340" i="7" s="1"/>
  <c r="H340" i="7"/>
  <c r="D341" i="7"/>
  <c r="E341" i="7" l="1"/>
  <c r="G341" i="7" s="1"/>
  <c r="C343" i="7"/>
  <c r="F343" i="7" s="1"/>
  <c r="B343" i="7"/>
  <c r="A344" i="7"/>
  <c r="D342" i="7"/>
  <c r="E342" i="7" l="1"/>
  <c r="G342" i="7" s="1"/>
  <c r="D343" i="7"/>
  <c r="A345" i="7"/>
  <c r="C344" i="7"/>
  <c r="F344" i="7" s="1"/>
  <c r="B344" i="7"/>
  <c r="H341" i="7"/>
  <c r="H342" i="7" l="1"/>
  <c r="D344" i="7"/>
  <c r="E343" i="7"/>
  <c r="G343" i="7" s="1"/>
  <c r="C345" i="7"/>
  <c r="F345" i="7" s="1"/>
  <c r="B345" i="7"/>
  <c r="A346" i="7"/>
  <c r="C346" i="7" l="1"/>
  <c r="F346" i="7" s="1"/>
  <c r="B346" i="7"/>
  <c r="A347" i="7"/>
  <c r="D345" i="7"/>
  <c r="H343" i="7"/>
  <c r="E344" i="7"/>
  <c r="G344" i="7" s="1"/>
  <c r="H344" i="7" l="1"/>
  <c r="E345" i="7"/>
  <c r="G345" i="7" s="1"/>
  <c r="H345" i="7"/>
  <c r="D346" i="7"/>
  <c r="A348" i="7"/>
  <c r="C347" i="7"/>
  <c r="F347" i="7" s="1"/>
  <c r="B347" i="7"/>
  <c r="E346" i="7" l="1"/>
  <c r="G346" i="7" s="1"/>
  <c r="C348" i="7"/>
  <c r="F348" i="7" s="1"/>
  <c r="B348" i="7"/>
  <c r="A349" i="7"/>
  <c r="D347" i="7"/>
  <c r="H346" i="7" l="1"/>
  <c r="E347" i="7"/>
  <c r="G347" i="7" s="1"/>
  <c r="D348" i="7"/>
  <c r="C349" i="7"/>
  <c r="F349" i="7" s="1"/>
  <c r="B349" i="7"/>
  <c r="A350" i="7"/>
  <c r="H347" i="7" l="1"/>
  <c r="D349" i="7"/>
  <c r="E348" i="7"/>
  <c r="G348" i="7" s="1"/>
  <c r="A351" i="7"/>
  <c r="C350" i="7"/>
  <c r="F350" i="7" s="1"/>
  <c r="B350" i="7"/>
  <c r="H348" i="7" l="1"/>
  <c r="D350" i="7"/>
  <c r="C351" i="7"/>
  <c r="F351" i="7" s="1"/>
  <c r="B351" i="7"/>
  <c r="A352" i="7"/>
  <c r="E349" i="7"/>
  <c r="G349" i="7" s="1"/>
  <c r="H349" i="7" l="1"/>
  <c r="C352" i="7"/>
  <c r="F352" i="7" s="1"/>
  <c r="B352" i="7"/>
  <c r="A353" i="7"/>
  <c r="D351" i="7"/>
  <c r="E350" i="7"/>
  <c r="G350" i="7" s="1"/>
  <c r="H350" i="7" l="1"/>
  <c r="A354" i="7"/>
  <c r="C353" i="7"/>
  <c r="F353" i="7" s="1"/>
  <c r="B353" i="7"/>
  <c r="D352" i="7"/>
  <c r="E351" i="7"/>
  <c r="G351" i="7" s="1"/>
  <c r="D353" i="7" l="1"/>
  <c r="E352" i="7"/>
  <c r="G352" i="7" s="1"/>
  <c r="H351" i="7"/>
  <c r="C354" i="7"/>
  <c r="F354" i="7" s="1"/>
  <c r="B354" i="7"/>
  <c r="A355" i="7"/>
  <c r="C355" i="7" l="1"/>
  <c r="F355" i="7" s="1"/>
  <c r="B355" i="7"/>
  <c r="A356" i="7"/>
  <c r="D354" i="7"/>
  <c r="H352" i="7"/>
  <c r="E353" i="7"/>
  <c r="G353" i="7" s="1"/>
  <c r="E354" i="7" l="1"/>
  <c r="G354" i="7" s="1"/>
  <c r="H353" i="7"/>
  <c r="D355" i="7"/>
  <c r="A357" i="7"/>
  <c r="C356" i="7"/>
  <c r="F356" i="7" s="1"/>
  <c r="B356" i="7"/>
  <c r="D356" i="7" l="1"/>
  <c r="C357" i="7"/>
  <c r="F357" i="7" s="1"/>
  <c r="B357" i="7"/>
  <c r="A358" i="7"/>
  <c r="E355" i="7"/>
  <c r="G355" i="7" s="1"/>
  <c r="H354" i="7"/>
  <c r="H355" i="7" l="1"/>
  <c r="C358" i="7"/>
  <c r="F358" i="7" s="1"/>
  <c r="B358" i="7"/>
  <c r="A359" i="7"/>
  <c r="D357" i="7"/>
  <c r="E356" i="7"/>
  <c r="G356" i="7" s="1"/>
  <c r="H356" i="7" l="1"/>
  <c r="D358" i="7"/>
  <c r="E357" i="7"/>
  <c r="G357" i="7" s="1"/>
  <c r="A360" i="7"/>
  <c r="C359" i="7"/>
  <c r="F359" i="7" s="1"/>
  <c r="B359" i="7"/>
  <c r="C360" i="7" l="1"/>
  <c r="F360" i="7" s="1"/>
  <c r="B360" i="7"/>
  <c r="A361" i="7"/>
  <c r="D359" i="7"/>
  <c r="H357" i="7"/>
  <c r="E358" i="7"/>
  <c r="G358" i="7" s="1"/>
  <c r="H358" i="7" l="1"/>
  <c r="E359" i="7"/>
  <c r="G359" i="7" s="1"/>
  <c r="C361" i="7"/>
  <c r="F361" i="7" s="1"/>
  <c r="B361" i="7"/>
  <c r="A362" i="7"/>
  <c r="D360" i="7"/>
  <c r="A363" i="7" l="1"/>
  <c r="C362" i="7"/>
  <c r="F362" i="7" s="1"/>
  <c r="B362" i="7"/>
  <c r="E360" i="7"/>
  <c r="G360" i="7" s="1"/>
  <c r="D361" i="7"/>
  <c r="H359" i="7"/>
  <c r="H360" i="7" l="1"/>
  <c r="E361" i="7"/>
  <c r="G361" i="7" s="1"/>
  <c r="D362" i="7"/>
  <c r="C363" i="7"/>
  <c r="F363" i="7" s="1"/>
  <c r="B363" i="7"/>
  <c r="A364" i="7"/>
  <c r="H361" i="7" l="1"/>
  <c r="D363" i="7"/>
  <c r="C364" i="7"/>
  <c r="F364" i="7" s="1"/>
  <c r="B364" i="7"/>
  <c r="A365" i="7"/>
  <c r="E362" i="7"/>
  <c r="G362" i="7" s="1"/>
  <c r="A366" i="7" l="1"/>
  <c r="C365" i="7"/>
  <c r="F365" i="7" s="1"/>
  <c r="B365" i="7"/>
  <c r="H362" i="7"/>
  <c r="D364" i="7"/>
  <c r="E363" i="7"/>
  <c r="G363" i="7" s="1"/>
  <c r="H363" i="7" l="1"/>
  <c r="E364" i="7"/>
  <c r="G364" i="7" s="1"/>
  <c r="D365" i="7"/>
  <c r="C366" i="7"/>
  <c r="F366" i="7" s="1"/>
  <c r="B366" i="7"/>
  <c r="A367" i="7"/>
  <c r="D366" i="7" l="1"/>
  <c r="E365" i="7"/>
  <c r="G365" i="7" s="1"/>
  <c r="H367" i="7"/>
  <c r="G367" i="7"/>
  <c r="E367" i="7"/>
  <c r="D367" i="7"/>
  <c r="C367" i="7"/>
  <c r="F367" i="7" s="1"/>
  <c r="B367" i="7"/>
  <c r="O58" i="3"/>
  <c r="L56" i="3"/>
  <c r="C32" i="3"/>
  <c r="B62" i="3"/>
  <c r="P13" i="3"/>
  <c r="C17" i="3"/>
  <c r="L28" i="3"/>
  <c r="D56" i="3"/>
  <c r="T58" i="3"/>
  <c r="R60" i="3"/>
  <c r="B45" i="3"/>
  <c r="H41" i="3"/>
  <c r="X56" i="3"/>
  <c r="H45" i="3"/>
  <c r="D62" i="3"/>
  <c r="O15" i="3"/>
  <c r="L9" i="3"/>
  <c r="F62" i="3"/>
  <c r="V28" i="3"/>
  <c r="K62" i="3"/>
  <c r="R30" i="3"/>
  <c r="K56" i="3"/>
  <c r="W32" i="3"/>
  <c r="M24" i="3"/>
  <c r="S47" i="3"/>
  <c r="N45" i="3"/>
  <c r="P45" i="3"/>
  <c r="U43" i="3"/>
  <c r="R56" i="3"/>
  <c r="N11" i="3"/>
  <c r="J30" i="3"/>
  <c r="G45" i="3"/>
  <c r="B17" i="3"/>
  <c r="K32" i="3"/>
  <c r="L47" i="3"/>
  <c r="B41" i="3"/>
  <c r="H30" i="3"/>
  <c r="P24" i="3"/>
  <c r="M56" i="3"/>
  <c r="L17" i="3"/>
  <c r="D58" i="3"/>
  <c r="X54" i="3"/>
  <c r="J43" i="3"/>
  <c r="O11" i="3"/>
  <c r="J26" i="3"/>
  <c r="R26" i="3"/>
  <c r="V56" i="3"/>
  <c r="V43" i="3"/>
  <c r="O54" i="3"/>
  <c r="S58" i="3"/>
  <c r="O28" i="3"/>
  <c r="G17" i="3"/>
  <c r="B58" i="3"/>
  <c r="E58" i="3"/>
  <c r="M60" i="3"/>
  <c r="E39" i="3"/>
  <c r="X60" i="3"/>
  <c r="B64" i="3"/>
  <c r="B13" i="3"/>
  <c r="R28" i="3"/>
  <c r="R62" i="3"/>
  <c r="X26" i="3"/>
  <c r="V60" i="3"/>
  <c r="X30" i="3"/>
  <c r="X58" i="3"/>
  <c r="M11" i="3"/>
  <c r="S32" i="3"/>
  <c r="K60" i="3"/>
  <c r="T26" i="3"/>
  <c r="G11" i="3"/>
  <c r="X32" i="3"/>
  <c r="B43" i="3"/>
  <c r="K26" i="3"/>
  <c r="M13" i="3"/>
  <c r="C41" i="3"/>
  <c r="S30" i="3"/>
  <c r="S62" i="3"/>
  <c r="O13" i="3"/>
  <c r="C45" i="3"/>
  <c r="J47" i="3"/>
  <c r="D60" i="3"/>
  <c r="U15" i="3"/>
  <c r="H11" i="3"/>
  <c r="M15" i="3"/>
  <c r="H15" i="3"/>
  <c r="R11" i="3"/>
  <c r="S26" i="3"/>
  <c r="E43" i="3"/>
  <c r="C13" i="3"/>
  <c r="C43" i="3"/>
  <c r="L60" i="3"/>
  <c r="K58" i="3"/>
  <c r="D26" i="3"/>
  <c r="N41" i="3"/>
  <c r="H56" i="3"/>
  <c r="F58" i="3"/>
  <c r="L13" i="3"/>
  <c r="L24" i="3"/>
  <c r="F13" i="3"/>
  <c r="J15" i="3"/>
  <c r="O45" i="3"/>
  <c r="C39" i="3"/>
  <c r="N43" i="3"/>
  <c r="X24" i="3"/>
  <c r="T30" i="3"/>
  <c r="P28" i="3"/>
  <c r="K30" i="3"/>
  <c r="G43" i="3"/>
  <c r="G41" i="3"/>
  <c r="S28" i="3"/>
  <c r="P41" i="3"/>
  <c r="U47" i="3"/>
  <c r="C15" i="3"/>
  <c r="H60" i="3"/>
  <c r="N9" i="3"/>
  <c r="F17" i="3"/>
  <c r="W30" i="3"/>
  <c r="N39" i="3"/>
  <c r="D30" i="3"/>
  <c r="O43" i="3"/>
  <c r="T62" i="3"/>
  <c r="W26" i="3"/>
  <c r="P9" i="3"/>
  <c r="K28" i="3"/>
  <c r="N15" i="3"/>
  <c r="K39" i="3"/>
  <c r="R32" i="3"/>
  <c r="V47" i="3"/>
  <c r="X28" i="3"/>
  <c r="R34" i="3"/>
  <c r="E62" i="3"/>
  <c r="G15" i="3"/>
  <c r="O41" i="3"/>
  <c r="M17" i="3"/>
  <c r="N13" i="3"/>
  <c r="R58" i="3"/>
  <c r="L58" i="3"/>
  <c r="L32" i="3"/>
  <c r="L41" i="3"/>
  <c r="W39" i="3"/>
  <c r="M39" i="3"/>
  <c r="M30" i="3"/>
  <c r="F43" i="3"/>
  <c r="U17" i="3"/>
  <c r="X43" i="3"/>
  <c r="O24" i="3"/>
  <c r="L43" i="3"/>
  <c r="E13" i="3"/>
  <c r="M45" i="3"/>
  <c r="S56" i="3"/>
  <c r="P54" i="3"/>
  <c r="T13" i="3"/>
  <c r="S15" i="3"/>
  <c r="W43" i="3"/>
  <c r="V9" i="3"/>
  <c r="W13" i="3"/>
  <c r="E15" i="3"/>
  <c r="B32" i="3"/>
  <c r="P58" i="3"/>
  <c r="D41" i="3"/>
  <c r="T11" i="3"/>
  <c r="G30" i="3"/>
  <c r="H39" i="3"/>
  <c r="G13" i="3"/>
  <c r="X9" i="3"/>
  <c r="N28" i="3"/>
  <c r="G60" i="3"/>
  <c r="C24" i="3"/>
  <c r="O26" i="3"/>
  <c r="J32" i="3"/>
  <c r="M32" i="3"/>
  <c r="V13" i="3"/>
  <c r="L62" i="3"/>
  <c r="X13" i="3"/>
  <c r="B24" i="3"/>
  <c r="M54" i="3"/>
  <c r="K43" i="3"/>
  <c r="W58" i="3"/>
  <c r="G39" i="3"/>
  <c r="T32" i="3"/>
  <c r="F26" i="3"/>
  <c r="U58" i="3"/>
  <c r="P43" i="3"/>
  <c r="J56" i="3"/>
  <c r="U56" i="3"/>
  <c r="B56" i="3"/>
  <c r="V17" i="3"/>
  <c r="F15" i="3"/>
  <c r="M43" i="3"/>
  <c r="W45" i="3"/>
  <c r="H28" i="3"/>
  <c r="S60" i="3"/>
  <c r="G24" i="3"/>
  <c r="S45" i="3"/>
  <c r="L30" i="3"/>
  <c r="W47" i="3"/>
  <c r="W15" i="3"/>
  <c r="X41" i="3"/>
  <c r="H26" i="3"/>
  <c r="E28" i="3"/>
  <c r="L45" i="3"/>
  <c r="D24" i="3"/>
  <c r="D15" i="3"/>
  <c r="D13" i="3"/>
  <c r="N26" i="3"/>
  <c r="R15" i="3"/>
  <c r="U30" i="3"/>
  <c r="C56" i="3"/>
  <c r="B47" i="3"/>
  <c r="T43" i="3"/>
  <c r="J58" i="3"/>
  <c r="F39" i="3"/>
  <c r="L39" i="3"/>
  <c r="U13" i="3"/>
  <c r="N54" i="3"/>
  <c r="E17" i="3"/>
  <c r="W11" i="3"/>
  <c r="T28" i="3"/>
  <c r="H62" i="3"/>
  <c r="C26" i="3"/>
  <c r="S41" i="3"/>
  <c r="C28" i="3"/>
  <c r="F30" i="3"/>
  <c r="O30" i="3"/>
  <c r="W28" i="3"/>
  <c r="W56" i="3"/>
  <c r="W41" i="3"/>
  <c r="D45" i="3"/>
  <c r="B19" i="3"/>
  <c r="W60" i="3"/>
  <c r="T17" i="3"/>
  <c r="N24" i="3"/>
  <c r="M58" i="3"/>
  <c r="N58" i="3"/>
  <c r="R45" i="3"/>
  <c r="T41" i="3"/>
  <c r="W17" i="3"/>
  <c r="D17" i="3"/>
  <c r="J45" i="3"/>
  <c r="T47" i="3"/>
  <c r="B28" i="3"/>
  <c r="L54" i="3"/>
  <c r="T56" i="3"/>
  <c r="B60" i="3"/>
  <c r="W54" i="3"/>
  <c r="J41" i="3"/>
  <c r="F56" i="3"/>
  <c r="E41" i="3"/>
  <c r="P56" i="3"/>
  <c r="P30" i="3"/>
  <c r="H43" i="3"/>
  <c r="F45" i="3"/>
  <c r="C30" i="3"/>
  <c r="S17" i="3"/>
  <c r="R43" i="3"/>
  <c r="F28" i="3"/>
  <c r="X11" i="3"/>
  <c r="K45" i="3"/>
  <c r="R17" i="3"/>
  <c r="U28" i="3"/>
  <c r="N56" i="3"/>
  <c r="B26" i="3"/>
  <c r="U60" i="3"/>
  <c r="C62" i="3"/>
  <c r="V11" i="3"/>
  <c r="X17" i="3"/>
  <c r="S11" i="3"/>
  <c r="B15" i="3"/>
  <c r="E30" i="3"/>
  <c r="R47" i="3"/>
  <c r="W9" i="3"/>
  <c r="D28" i="3"/>
  <c r="V39" i="3"/>
  <c r="U11" i="3"/>
  <c r="H24" i="3"/>
  <c r="H58" i="3"/>
  <c r="M26" i="3"/>
  <c r="V15" i="3"/>
  <c r="U62" i="3"/>
  <c r="O56" i="3"/>
  <c r="M41" i="3"/>
  <c r="H13" i="3"/>
  <c r="F24" i="3"/>
  <c r="O9" i="3"/>
  <c r="J11" i="3"/>
  <c r="F41" i="3"/>
  <c r="G28" i="3"/>
  <c r="H54" i="3"/>
  <c r="C19" i="3"/>
  <c r="V54" i="3"/>
  <c r="N60" i="3"/>
  <c r="G58" i="3"/>
  <c r="K41" i="3"/>
  <c r="P60" i="3"/>
  <c r="E24" i="3"/>
  <c r="X45" i="3"/>
  <c r="V32" i="3"/>
  <c r="F60" i="3"/>
  <c r="T60" i="3"/>
  <c r="U41" i="3"/>
  <c r="K47" i="3"/>
  <c r="R41" i="3"/>
  <c r="S43" i="3"/>
  <c r="T45" i="3"/>
  <c r="H17" i="3"/>
  <c r="J60" i="3"/>
  <c r="S13" i="3"/>
  <c r="U26" i="3"/>
  <c r="J62" i="3"/>
  <c r="M62" i="3"/>
  <c r="U45" i="3"/>
  <c r="E60" i="3"/>
  <c r="G62" i="3"/>
  <c r="R13" i="3"/>
  <c r="J28" i="3"/>
  <c r="K15" i="3"/>
  <c r="M9" i="3"/>
  <c r="X15" i="3"/>
  <c r="C58" i="3"/>
  <c r="O39" i="3"/>
  <c r="M28" i="3"/>
  <c r="P26" i="3"/>
  <c r="E26" i="3"/>
  <c r="C64" i="3"/>
  <c r="E45" i="3"/>
  <c r="O60" i="3"/>
  <c r="X39" i="3"/>
  <c r="G56" i="3"/>
  <c r="E56" i="3"/>
  <c r="N32" i="3"/>
  <c r="T15" i="3"/>
  <c r="M47" i="3"/>
  <c r="V45" i="3"/>
  <c r="G26" i="3"/>
  <c r="V58" i="3"/>
  <c r="C60" i="3"/>
  <c r="D43" i="3"/>
  <c r="L26" i="3"/>
  <c r="W24" i="3"/>
  <c r="B30" i="3"/>
  <c r="V41" i="3"/>
  <c r="P39" i="3"/>
  <c r="N30" i="3"/>
  <c r="D39" i="3"/>
  <c r="L15" i="3"/>
  <c r="K11" i="3"/>
  <c r="V30" i="3"/>
  <c r="K13" i="3"/>
  <c r="P11" i="3"/>
  <c r="J17" i="3"/>
  <c r="U32" i="3"/>
  <c r="P15" i="3"/>
  <c r="L11" i="3"/>
  <c r="V26" i="3"/>
  <c r="J13" i="3"/>
  <c r="K17" i="3"/>
  <c r="H364" i="7"/>
  <c r="V62" i="3" s="1"/>
  <c r="H365" i="7" l="1"/>
  <c r="W62" i="3" s="1"/>
  <c r="E18" i="4"/>
  <c r="E21" i="4"/>
  <c r="E12" i="4"/>
  <c r="E16" i="4"/>
  <c r="C11" i="4"/>
  <c r="C12" i="4"/>
  <c r="E17" i="4"/>
  <c r="E13" i="4"/>
  <c r="C20" i="4"/>
  <c r="C15" i="4"/>
  <c r="C10" i="4"/>
  <c r="C21" i="4"/>
  <c r="C13" i="4"/>
  <c r="C14" i="4"/>
  <c r="E11" i="4"/>
  <c r="C16" i="4"/>
  <c r="E14" i="4"/>
  <c r="C17" i="4"/>
  <c r="C19" i="4"/>
  <c r="E20" i="4"/>
  <c r="E10" i="4"/>
  <c r="E19" i="4"/>
  <c r="E15" i="4"/>
  <c r="C18" i="4"/>
  <c r="F20" i="4"/>
  <c r="F11" i="4"/>
  <c r="D19" i="4"/>
  <c r="D17" i="4"/>
  <c r="D13" i="4"/>
  <c r="F14" i="4"/>
  <c r="F17" i="4"/>
  <c r="D15" i="4"/>
  <c r="D11" i="4"/>
  <c r="D10" i="4"/>
  <c r="D16" i="4"/>
  <c r="F12" i="4"/>
  <c r="D14" i="4"/>
  <c r="D21" i="4"/>
  <c r="D12" i="4"/>
  <c r="D20" i="4"/>
  <c r="F10" i="4"/>
  <c r="F16" i="4"/>
  <c r="F13" i="4"/>
  <c r="F19" i="4"/>
  <c r="F21" i="4"/>
  <c r="D18" i="4"/>
  <c r="F18" i="4"/>
  <c r="F15" i="4"/>
  <c r="G20" i="4"/>
  <c r="E366" i="7"/>
  <c r="G366" i="7" s="1"/>
  <c r="G17" i="4" s="1"/>
  <c r="G19" i="4" l="1"/>
  <c r="H18" i="4"/>
  <c r="G11" i="4"/>
  <c r="H19" i="4"/>
  <c r="H12" i="4"/>
  <c r="H10" i="4"/>
  <c r="G12" i="4"/>
  <c r="H13" i="4"/>
  <c r="G14" i="4"/>
  <c r="G15" i="4"/>
  <c r="G18" i="4"/>
  <c r="H21" i="4"/>
  <c r="B6" i="4"/>
  <c r="G10" i="4"/>
  <c r="H16" i="4"/>
  <c r="H17" i="4"/>
  <c r="H7" i="5"/>
  <c r="I18" i="4"/>
  <c r="H6" i="5"/>
  <c r="H366" i="7"/>
  <c r="X62" i="3" s="1"/>
  <c r="H11" i="4"/>
  <c r="G21" i="4"/>
  <c r="H14" i="4"/>
  <c r="F6" i="4"/>
  <c r="G16" i="4"/>
  <c r="I11" i="4"/>
  <c r="H15" i="4"/>
  <c r="H20" i="4"/>
  <c r="I14" i="4"/>
  <c r="C22" i="4"/>
  <c r="I17" i="4"/>
  <c r="D22" i="4"/>
  <c r="I20" i="4"/>
  <c r="E22" i="4"/>
  <c r="I15" i="4"/>
  <c r="I13" i="4"/>
  <c r="G13" i="4"/>
  <c r="I21" i="4"/>
  <c r="F22" i="4"/>
  <c r="I10" i="4"/>
  <c r="I12" i="4"/>
  <c r="I16" i="4"/>
  <c r="I19" i="4"/>
  <c r="H22" i="4" l="1"/>
  <c r="C25" i="4" s="1"/>
  <c r="G22" i="4"/>
  <c r="F23" i="4"/>
  <c r="D23" i="4"/>
  <c r="E23" i="4"/>
  <c r="C23" i="4"/>
  <c r="I22" i="4"/>
</calcChain>
</file>

<file path=xl/sharedStrings.xml><?xml version="1.0" encoding="utf-8"?>
<sst xmlns="http://schemas.openxmlformats.org/spreadsheetml/2006/main" count="203" uniqueCount="105">
  <si>
    <t>Co-Parenting Calendar &amp; Time Tracker</t>
  </si>
  <si>
    <t>Provided by Pepitone Family Law</t>
  </si>
  <si>
    <t>How it works</t>
  </si>
  <si>
    <t>1.  Go to the Setup tab. Enter both parents' first names, the first month you want the calendar to show, and your regular schedule.</t>
  </si>
  <si>
    <t>2.  The Calendar tab fills itself in for 12 months, color coded by parent. You don't type anything on the Calendar.</t>
  </si>
  <si>
    <t>3.  Whenever the schedule changes (a trade, a parent gives up time, a holiday, a vacation), add a row on the Changes Log tab.</t>
  </si>
  <si>
    <t xml:space="preserve">     A one-day change only needs a Start Date. For several days in a row, enter a Start Date and an End Date.</t>
  </si>
  <si>
    <t>4.  The Calendar updates automatically, and the Summary tab keeps a running count of days each parent gave up.</t>
  </si>
  <si>
    <t>Reading the calendar</t>
  </si>
  <si>
    <t>Each parent has a color (shown in the key at the top of the Calendar). A name with an asterisk (Jordan *) and a darker color means that day was different from the regular schedule.</t>
  </si>
  <si>
    <t>Holidays and summer time that your parenting plan assigns are shown as changes on the calendar, but they are NOT counted as time given up. Choose "Holiday or summer (per parenting plan)" as the reason for those.</t>
  </si>
  <si>
    <t>What to fill in</t>
  </si>
  <si>
    <t>Only fill in the cream cells with a copper border. Everything else calculates on its own. The names and dates already filled in (Jordan, Taylor, and two log entries) are examples. Replace them with your own and delete the example log rows.</t>
  </si>
  <si>
    <t>Tip: keep the Notes column factual and brief (what happened, who asked, any make-up time offered). Clear, consistent records are the most useful kind.</t>
  </si>
  <si>
    <t>Choosing your schedule</t>
  </si>
  <si>
    <t>Pick the pattern that matches your parenting plan and enter the Monday that starts "Week 1" of your rotation. Check the 2-week preview on the Setup tab against your plan. If it's off by a week, move the Week 1 date forward or back 7 days. If no preset fits, choose Custom and fill in the 14-day grid.</t>
  </si>
  <si>
    <t>Important</t>
  </si>
  <si>
    <t>This is a personal record-keeping tool. It does not change your court-ordered parenting plan, and if this calendar and your parenting plan ever disagree, your parenting plan controls. Questions? Email the team at team@pepitone.law.</t>
  </si>
  <si>
    <t>Setup</t>
  </si>
  <si>
    <t>Fill in the cream cells. Everything else updates on its own.</t>
  </si>
  <si>
    <t>Step 1:  Who</t>
  </si>
  <si>
    <t>Parent 1 first name</t>
  </si>
  <si>
    <t>Jordan</t>
  </si>
  <si>
    <t>Parent 2 first name</t>
  </si>
  <si>
    <t>Taylor</t>
  </si>
  <si>
    <t>Child(ren) (optional)</t>
  </si>
  <si>
    <t>Step 2:  Calendar</t>
  </si>
  <si>
    <t>First month to show</t>
  </si>
  <si>
    <t>Example: 8/1/2026 for a school year</t>
  </si>
  <si>
    <t>Step 3:  Your regular schedule</t>
  </si>
  <si>
    <t>Schedule pattern</t>
  </si>
  <si>
    <t>2-2-3 rotation</t>
  </si>
  <si>
    <t>Week 1 of the rotation starts on (a Monday)</t>
  </si>
  <si>
    <t>Who has the child on Monday of Week 1?</t>
  </si>
  <si>
    <t>Custom schedule  (only used if you chose Custom above)</t>
  </si>
  <si>
    <t>Mon</t>
  </si>
  <si>
    <t>Tue</t>
  </si>
  <si>
    <t>Wed</t>
  </si>
  <si>
    <t>Thu</t>
  </si>
  <si>
    <t>Fri</t>
  </si>
  <si>
    <t>Sat</t>
  </si>
  <si>
    <t>Sun</t>
  </si>
  <si>
    <t>Week 1</t>
  </si>
  <si>
    <t>Week 2</t>
  </si>
  <si>
    <t>Your 2-week rotation  (preview, check this against your parenting plan)</t>
  </si>
  <si>
    <t>Days per parent in each 2-week rotation:</t>
  </si>
  <si>
    <t>Key:</t>
  </si>
  <si>
    <t>* = changed from the regular schedule (see Changes Log)</t>
  </si>
  <si>
    <t>Summary</t>
  </si>
  <si>
    <t>Counts each calendar day once. Days given up = days a parent was scheduled to have the child but didn't, excluding holiday/summer time assigned by the parenting plan.</t>
  </si>
  <si>
    <t>Total</t>
  </si>
  <si>
    <t>Share of time</t>
  </si>
  <si>
    <t>Net days given up</t>
  </si>
  <si>
    <t>Changes Log</t>
  </si>
  <si>
    <t>Add a row any time the schedule changes. One-day change: Start Date only. Several days in a row: Start and End Date.</t>
  </si>
  <si>
    <t>Start Date</t>
  </si>
  <si>
    <t>End Date</t>
  </si>
  <si>
    <t>Who had the child</t>
  </si>
  <si>
    <t>Reason</t>
  </si>
  <si>
    <t>Notes</t>
  </si>
  <si>
    <t>Time given up by</t>
  </si>
  <si>
    <t>Days given up</t>
  </si>
  <si>
    <t>Trade or swap</t>
  </si>
  <si>
    <t>EXAMPLE, delete this row. Taylor had a work trip and asked Jordan to take the weekend. Taylor offered make-up time later in the month.</t>
  </si>
  <si>
    <t>Holiday or summer (per parenting plan)</t>
  </si>
  <si>
    <t>EXAMPLE, delete this row. Thanksgiving goes to Taylor in even years per the parenting plan.</t>
  </si>
  <si>
    <t>Pattern</t>
  </si>
  <si>
    <t>Day1</t>
  </si>
  <si>
    <t>Day2</t>
  </si>
  <si>
    <t>Day3</t>
  </si>
  <si>
    <t>Day4</t>
  </si>
  <si>
    <t>Day5</t>
  </si>
  <si>
    <t>Day6</t>
  </si>
  <si>
    <t>Day7</t>
  </si>
  <si>
    <t>Day8</t>
  </si>
  <si>
    <t>Day9</t>
  </si>
  <si>
    <t>Day10</t>
  </si>
  <si>
    <t>Day11</t>
  </si>
  <si>
    <t>Day12</t>
  </si>
  <si>
    <t>Day13</t>
  </si>
  <si>
    <t>Day14</t>
  </si>
  <si>
    <t>Reasons</t>
  </si>
  <si>
    <t>2-2-5-5 rotation</t>
  </si>
  <si>
    <t>Alternating weeks (7/7)</t>
  </si>
  <si>
    <t>Gave up time (no trade)</t>
  </si>
  <si>
    <t>3-4-4-3 rotation</t>
  </si>
  <si>
    <t>Make-up time</t>
  </si>
  <si>
    <t>Every other weekend (Fri-Sun)</t>
  </si>
  <si>
    <t>Child's activity or event</t>
  </si>
  <si>
    <t>Every other weekend (Fri-Mon)</t>
  </si>
  <si>
    <t>Travel or vacation</t>
  </si>
  <si>
    <t>Every other weekend + Wednesdays</t>
  </si>
  <si>
    <t>Other</t>
  </si>
  <si>
    <t>Custom (fill in below)</t>
  </si>
  <si>
    <t>Date</t>
  </si>
  <si>
    <t>Scheduled</t>
  </si>
  <si>
    <t>LogRow</t>
  </si>
  <si>
    <t>Actual</t>
  </si>
  <si>
    <t>Changed</t>
  </si>
  <si>
    <t>GaveUpBy</t>
  </si>
  <si>
    <t>Label</t>
  </si>
  <si>
    <t>End</t>
  </si>
  <si>
    <t>Jane</t>
  </si>
  <si>
    <t>John</t>
  </si>
  <si>
    <t>Sally and Joey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</si>
</sst>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mmmm\ yyyy"/>
    <numFmt numFmtId="165" formatCode="ddd\ m/d/yyyy"/>
    <numFmt numFmtId="166" formatCode="d"/>
    <numFmt numFmtId="167" formatCode="mmm\ yyyy"/>
    <numFmt numFmtId="168" formatCode="0;\-0;\-"/>
    <numFmt numFmtId="169" formatCode="0.0%"/>
  </numFmts>
  <fonts count="26" x14ac:knownFonts="1">
    <font>
      <sz val="11"/>
      <color theme="1"/>
      <name val="Calibri"/>
      <family val="2"/>
      <charset val="1"/>
    </font>
    <font>
      <b/>
      <sz val="22"/>
      <color rgb="FF1F1F1F"/>
      <name val="Georgia"/>
      <charset val="1"/>
    </font>
    <font>
      <i/>
      <sz val="11"/>
      <color rgb="FFD57E40"/>
      <name val="Arial"/>
      <charset val="1"/>
    </font>
    <font>
      <b/>
      <sz val="13"/>
      <color rgb="FFD57E40"/>
      <name val="Georgia"/>
      <charset val="1"/>
    </font>
    <font>
      <sz val="10.5"/>
      <color rgb="FF1F1F1F"/>
      <name val="Arial"/>
      <charset val="1"/>
    </font>
    <font>
      <b/>
      <sz val="20"/>
      <color rgb="FF1F1F1F"/>
      <name val="Georgia"/>
      <charset val="1"/>
    </font>
    <font>
      <i/>
      <sz val="10"/>
      <color rgb="FF6B6B6B"/>
      <name val="Arial"/>
      <charset val="1"/>
    </font>
    <font>
      <b/>
      <sz val="12"/>
      <color rgb="FFD57E40"/>
      <name val="Georgia"/>
      <charset val="1"/>
    </font>
    <font>
      <sz val="11"/>
      <color rgb="FF1F1F1F"/>
      <name val="Arial"/>
      <charset val="1"/>
    </font>
    <font>
      <i/>
      <sz val="9"/>
      <color rgb="FF6B6B6B"/>
      <name val="Arial"/>
      <charset val="1"/>
    </font>
    <font>
      <b/>
      <sz val="9"/>
      <color rgb="FFB00020"/>
      <name val="Arial"/>
      <charset val="1"/>
    </font>
    <font>
      <sz val="8"/>
      <color rgb="FFFFFFFF"/>
      <name val="Arial"/>
      <charset val="1"/>
    </font>
    <font>
      <b/>
      <sz val="9.5"/>
      <color rgb="FF1F1F1F"/>
      <name val="Arial"/>
      <charset val="1"/>
    </font>
    <font>
      <sz val="10"/>
      <color rgb="FF1F1F1F"/>
      <name val="Arial"/>
      <charset val="1"/>
    </font>
    <font>
      <i/>
      <sz val="9.5"/>
      <color rgb="FF6B6B6B"/>
      <name val="Arial"/>
      <charset val="1"/>
    </font>
    <font>
      <b/>
      <sz val="10"/>
      <color rgb="FF1F1F1F"/>
      <name val="Arial"/>
      <charset val="1"/>
    </font>
    <font>
      <b/>
      <sz val="10"/>
      <color rgb="FFFFFFFF"/>
      <name val="Arial"/>
      <charset val="1"/>
    </font>
    <font>
      <b/>
      <sz val="13"/>
      <color rgb="FF1F1F1F"/>
      <name val="Georgia"/>
      <charset val="1"/>
    </font>
    <font>
      <b/>
      <sz val="8.5"/>
      <color rgb="FFFFFFFF"/>
      <name val="Arial"/>
      <charset val="1"/>
    </font>
    <font>
      <b/>
      <sz val="9"/>
      <color rgb="FF1F1F1F"/>
      <name val="Arial"/>
      <charset val="1"/>
    </font>
    <font>
      <sz val="7.5"/>
      <color rgb="FF1F1F1F"/>
      <name val="Arial"/>
      <charset val="1"/>
    </font>
    <font>
      <b/>
      <sz val="11"/>
      <color rgb="FFFFFFFF"/>
      <name val="Arial"/>
      <charset val="1"/>
    </font>
    <font>
      <b/>
      <sz val="26"/>
      <color rgb="FF1F1F1F"/>
      <name val="Georgia"/>
      <charset val="1"/>
    </font>
    <font>
      <b/>
      <sz val="9.5"/>
      <color rgb="FFFFFFFF"/>
      <name val="Arial"/>
      <charset val="1"/>
    </font>
    <font>
      <i/>
      <sz val="10"/>
      <color rgb="FF1F1F1F"/>
      <name val="Arial"/>
      <charset val="1"/>
    </font>
    <font>
      <sz val="10"/>
      <color rgb="FF555555"/>
      <name val="Arial"/>
      <charset val="1"/>
    </font>
  </fonts>
  <fills count="10">
    <fill>
      <patternFill patternType="none"/>
    </fill>
    <fill>
      <patternFill patternType="gray125"/>
    </fill>
    <fill>
      <patternFill patternType="solid">
        <fgColor rgb="FFFFF6E5"/>
        <bgColor rgb="FFFBF7F1"/>
      </patternFill>
    </fill>
    <fill>
      <patternFill patternType="solid">
        <fgColor rgb="FFF6D7BF"/>
        <bgColor rgb="FFCFDDCB"/>
      </patternFill>
    </fill>
    <fill>
      <patternFill patternType="solid">
        <fgColor rgb="FFCFDDCB"/>
        <bgColor rgb="FFF6D7BF"/>
      </patternFill>
    </fill>
    <fill>
      <patternFill patternType="solid">
        <fgColor rgb="FFD57E40"/>
        <bgColor rgb="FFFF6600"/>
      </patternFill>
    </fill>
    <fill>
      <patternFill patternType="solid">
        <fgColor rgb="FF5F7F5A"/>
        <bgColor rgb="FF6B6B6B"/>
      </patternFill>
    </fill>
    <fill>
      <patternFill patternType="solid">
        <fgColor rgb="FFFBF7F1"/>
        <bgColor rgb="FFFFF6E5"/>
      </patternFill>
    </fill>
    <fill>
      <patternFill patternType="solid">
        <fgColor rgb="FF1F1F1F"/>
        <bgColor rgb="FF333300"/>
      </patternFill>
    </fill>
    <fill>
      <patternFill patternType="solid">
        <fgColor rgb="FFF2EFEA"/>
        <bgColor rgb="FFFBF7F1"/>
      </patternFill>
    </fill>
  </fills>
  <borders count="6">
    <border>
      <left/>
      <right/>
      <top/>
      <bottom/>
      <diagonal/>
    </border>
    <border>
      <left style="medium">
        <color rgb="FFD57E40"/>
      </left>
      <right style="medium">
        <color rgb="FFD57E40"/>
      </right>
      <top style="medium">
        <color rgb="FFD57E40"/>
      </top>
      <bottom style="medium">
        <color rgb="FFD57E40"/>
      </bottom>
      <diagonal/>
    </border>
    <border>
      <left style="thin">
        <color rgb="FFBCAFA0"/>
      </left>
      <right style="thin">
        <color rgb="FFBCAFA0"/>
      </right>
      <top style="thin">
        <color rgb="FFBCAFA0"/>
      </top>
      <bottom style="thin">
        <color rgb="FFBCAFA0"/>
      </bottom>
      <diagonal/>
    </border>
    <border>
      <left style="thin">
        <color rgb="FFBCAFA0"/>
      </left>
      <right style="thin">
        <color rgb="FFBCAFA0"/>
      </right>
      <top style="thin">
        <color rgb="FFBCAFA0"/>
      </top>
      <bottom/>
      <diagonal/>
    </border>
    <border>
      <left style="thin">
        <color rgb="FFBCAFA0"/>
      </left>
      <right style="thin">
        <color rgb="FFBCAFA0"/>
      </right>
      <top/>
      <bottom style="thin">
        <color rgb="FFBCAFA0"/>
      </bottom>
      <diagonal/>
    </border>
    <border>
      <left style="thin">
        <color rgb="FFBCAFA0"/>
      </left>
      <right style="thin">
        <color rgb="FFBCAFA0"/>
      </right>
      <top style="medium">
        <color rgb="FF1F1F1F"/>
      </top>
      <bottom style="thin">
        <color rgb="FFBCAFA0"/>
      </bottom>
      <diagonal/>
    </border>
  </borders>
  <cellStyleXfs count="1">
    <xf numFmtId="0" fontId="0" fillId="0" borderId="0"/>
  </cellStyleXfs>
  <cellXfs count="52">
    <xf numFmtId="0" fontId="0" fillId="0" borderId="0" xfId="0"/>
    <xf numFmtId="0" fontId="22" fillId="7" borderId="0" xfId="0" applyFont="1" applyFill="1" applyAlignment="1">
      <alignment horizontal="center"/>
    </xf>
    <xf numFmtId="0" fontId="21" fillId="6" borderId="0" xfId="0" applyFont="1" applyFill="1" applyAlignment="1">
      <alignment horizontal="center"/>
    </xf>
    <xf numFmtId="0" fontId="21" fillId="5" borderId="0" xfId="0" applyFont="1" applyFill="1" applyAlignment="1">
      <alignment horizontal="center"/>
    </xf>
    <xf numFmtId="0" fontId="14" fillId="0" borderId="0" xfId="0" applyFont="1" applyAlignment="1">
      <alignment vertical="top" wrapText="1"/>
    </xf>
    <xf numFmtId="164" fontId="17" fillId="7" borderId="0" xfId="0" applyNumberFormat="1" applyFont="1" applyFill="1" applyAlignment="1">
      <alignment horizontal="center"/>
    </xf>
    <xf numFmtId="0" fontId="16" fillId="6" borderId="2" xfId="0" applyFont="1" applyFill="1" applyBorder="1" applyAlignment="1">
      <alignment horizontal="center"/>
    </xf>
    <xf numFmtId="0" fontId="16" fillId="5" borderId="2" xfId="0" applyFont="1" applyFill="1" applyBorder="1" applyAlignment="1">
      <alignment horizontal="center"/>
    </xf>
    <xf numFmtId="0" fontId="15" fillId="4" borderId="2" xfId="0" applyFont="1" applyFill="1" applyBorder="1" applyAlignment="1">
      <alignment horizontal="center"/>
    </xf>
    <xf numFmtId="0" fontId="15" fillId="3" borderId="2" xfId="0" applyFont="1" applyFill="1" applyBorder="1" applyAlignment="1">
      <alignment horizontal="center"/>
    </xf>
    <xf numFmtId="165" fontId="8" fillId="2" borderId="1" xfId="0" applyNumberFormat="1" applyFont="1" applyFill="1" applyBorder="1" applyProtection="1">
      <protection locked="0"/>
    </xf>
    <xf numFmtId="164" fontId="8" fillId="2" borderId="1" xfId="0" applyNumberFormat="1" applyFont="1" applyFill="1" applyBorder="1" applyProtection="1">
      <protection locked="0"/>
    </xf>
    <xf numFmtId="0" fontId="8" fillId="2" borderId="1" xfId="0" applyFont="1" applyFill="1" applyBorder="1" applyProtection="1">
      <protection locked="0"/>
    </xf>
    <xf numFmtId="0" fontId="1" fillId="0" borderId="0" xfId="0" applyFont="1"/>
    <xf numFmtId="0" fontId="2" fillId="0" borderId="0" xfId="0" applyFont="1"/>
    <xf numFmtId="0" fontId="3" fillId="0" borderId="0" xfId="0" applyFont="1"/>
    <xf numFmtId="0" fontId="4" fillId="0" borderId="0" xfId="0" applyFont="1" applyAlignment="1">
      <alignment vertical="top" wrapText="1"/>
    </xf>
    <xf numFmtId="0" fontId="5" fillId="0" borderId="0" xfId="0" applyFont="1"/>
    <xf numFmtId="0" fontId="6" fillId="0" borderId="0" xfId="0" applyFont="1"/>
    <xf numFmtId="0" fontId="7" fillId="0" borderId="0" xfId="0" applyFont="1"/>
    <xf numFmtId="0" fontId="4" fillId="0" borderId="0" xfId="0" applyFont="1"/>
    <xf numFmtId="0" fontId="9" fillId="0" borderId="0" xfId="0" applyFont="1"/>
    <xf numFmtId="0" fontId="10" fillId="0" borderId="0" xfId="0" applyFont="1"/>
    <xf numFmtId="0" fontId="11" fillId="0" borderId="0" xfId="0" applyFont="1"/>
    <xf numFmtId="0" fontId="12" fillId="0" borderId="0" xfId="0" applyFont="1" applyAlignment="1">
      <alignment horizontal="center"/>
    </xf>
    <xf numFmtId="0" fontId="13" fillId="2" borderId="1" xfId="0" applyFont="1" applyFill="1" applyBorder="1" applyAlignment="1" applyProtection="1">
      <alignment horizontal="center"/>
      <protection locked="0"/>
    </xf>
    <xf numFmtId="0" fontId="13" fillId="0" borderId="2" xfId="0" applyFont="1" applyBorder="1" applyAlignment="1">
      <alignment horizontal="center"/>
    </xf>
    <xf numFmtId="0" fontId="14" fillId="0" borderId="0" xfId="0" applyFont="1"/>
    <xf numFmtId="0" fontId="12" fillId="0" borderId="0" xfId="0" applyFont="1"/>
    <xf numFmtId="0" fontId="15" fillId="0" borderId="0" xfId="0" applyFont="1"/>
    <xf numFmtId="0" fontId="18" fillId="8" borderId="0" xfId="0" applyFont="1" applyFill="1" applyAlignment="1">
      <alignment horizontal="center"/>
    </xf>
    <xf numFmtId="166" fontId="19" fillId="0" borderId="3" xfId="0" applyNumberFormat="1" applyFont="1" applyBorder="1" applyAlignment="1">
      <alignment horizontal="left" vertical="top"/>
    </xf>
    <xf numFmtId="0" fontId="20" fillId="0" borderId="4" xfId="0" applyFont="1" applyBorder="1" applyAlignment="1">
      <alignment horizontal="center" vertical="center" shrinkToFit="1"/>
    </xf>
    <xf numFmtId="0" fontId="23" fillId="8" borderId="2" xfId="0" applyFont="1" applyFill="1" applyBorder="1" applyAlignment="1">
      <alignment horizontal="center" vertical="center" wrapText="1"/>
    </xf>
    <xf numFmtId="167" fontId="13" fillId="0" borderId="2" xfId="0" applyNumberFormat="1" applyFont="1" applyBorder="1"/>
    <xf numFmtId="168" fontId="13" fillId="0" borderId="2" xfId="0" applyNumberFormat="1" applyFont="1" applyBorder="1" applyAlignment="1">
      <alignment horizontal="center"/>
    </xf>
    <xf numFmtId="167" fontId="13" fillId="7" borderId="2" xfId="0" applyNumberFormat="1" applyFont="1" applyFill="1" applyBorder="1"/>
    <xf numFmtId="168" fontId="13" fillId="7" borderId="2" xfId="0" applyNumberFormat="1" applyFont="1" applyFill="1" applyBorder="1" applyAlignment="1">
      <alignment horizontal="center"/>
    </xf>
    <xf numFmtId="0" fontId="15" fillId="0" borderId="5" xfId="0" applyFont="1" applyBorder="1"/>
    <xf numFmtId="0" fontId="15" fillId="0" borderId="5" xfId="0" applyFont="1" applyBorder="1" applyAlignment="1">
      <alignment horizontal="center"/>
    </xf>
    <xf numFmtId="0" fontId="24" fillId="0" borderId="2" xfId="0" applyFont="1" applyBorder="1"/>
    <xf numFmtId="169" fontId="24" fillId="0" borderId="2" xfId="0" applyNumberFormat="1" applyFont="1" applyBorder="1" applyAlignment="1">
      <alignment horizontal="center"/>
    </xf>
    <xf numFmtId="0" fontId="13" fillId="0" borderId="0" xfId="0" applyFont="1"/>
    <xf numFmtId="0" fontId="16" fillId="8" borderId="2" xfId="0" applyFont="1" applyFill="1" applyBorder="1" applyAlignment="1">
      <alignment horizontal="center" vertical="center" wrapText="1"/>
    </xf>
    <xf numFmtId="14" fontId="13" fillId="7" borderId="2" xfId="0" applyNumberFormat="1" applyFont="1" applyFill="1" applyBorder="1" applyProtection="1">
      <protection locked="0"/>
    </xf>
    <xf numFmtId="0" fontId="13" fillId="7" borderId="2" xfId="0" applyFont="1" applyFill="1" applyBorder="1" applyProtection="1">
      <protection locked="0"/>
    </xf>
    <xf numFmtId="0" fontId="13" fillId="7" borderId="2" xfId="0" applyFont="1" applyFill="1" applyBorder="1" applyAlignment="1" applyProtection="1">
      <alignment vertical="top" wrapText="1"/>
      <protection locked="0"/>
    </xf>
    <xf numFmtId="0" fontId="25" fillId="9" borderId="2" xfId="0" applyFont="1" applyFill="1" applyBorder="1" applyAlignment="1">
      <alignment horizontal="center"/>
    </xf>
    <xf numFmtId="14" fontId="13" fillId="0" borderId="2" xfId="0" applyNumberFormat="1" applyFont="1" applyBorder="1" applyProtection="1">
      <protection locked="0"/>
    </xf>
    <xf numFmtId="0" fontId="13" fillId="0" borderId="2" xfId="0" applyFont="1" applyBorder="1" applyProtection="1">
      <protection locked="0"/>
    </xf>
    <xf numFmtId="0" fontId="13" fillId="0" borderId="2" xfId="0" applyFont="1" applyBorder="1" applyAlignment="1" applyProtection="1">
      <alignment vertical="top" wrapText="1"/>
      <protection locked="0"/>
    </xf>
    <xf numFmtId="14" fontId="0" fillId="0" borderId="0" xfId="0" applyNumberFormat="1"/>
  </cellXfs>
  <cellStyles count="1">
    <cellStyle name="Normal" xfId="0" builtinId="0"/>
  </cellStyles>
  <dxfs count="290">
    <dxf>
      <fill>
        <patternFill>
          <bgColor rgb="FFCFDDCB"/>
        </patternFill>
      </fill>
    </dxf>
    <dxf>
      <fill>
        <patternFill>
          <bgColor rgb="FFF6D7BF"/>
        </patternFill>
      </fill>
    </dxf>
    <dxf>
      <font>
        <b/>
        <color rgb="FFFFFFFF"/>
      </font>
      <fill>
        <patternFill>
          <bgColor rgb="FF5F7F5A"/>
        </patternFill>
      </fill>
    </dxf>
    <dxf>
      <font>
        <b/>
        <color rgb="FFFFFFFF"/>
      </font>
      <fill>
        <patternFill>
          <bgColor rgb="FFD57E40"/>
        </patternFill>
      </fill>
    </dxf>
    <dxf>
      <fill>
        <patternFill>
          <bgColor rgb="FFCFDDCB"/>
        </patternFill>
      </fill>
    </dxf>
    <dxf>
      <fill>
        <patternFill>
          <bgColor rgb="FFF6D7BF"/>
        </patternFill>
      </fill>
    </dxf>
    <dxf>
      <font>
        <b/>
        <color rgb="FFFFFFFF"/>
      </font>
      <fill>
        <patternFill>
          <bgColor rgb="FF5F7F5A"/>
        </patternFill>
      </fill>
    </dxf>
    <dxf>
      <font>
        <b/>
        <color rgb="FFFFFFFF"/>
      </font>
      <fill>
        <patternFill>
          <bgColor rgb="FFD57E40"/>
        </patternFill>
      </fill>
    </dxf>
    <dxf>
      <fill>
        <patternFill>
          <bgColor rgb="FFCFDDCB"/>
        </patternFill>
      </fill>
    </dxf>
    <dxf>
      <fill>
        <patternFill>
          <bgColor rgb="FFF6D7BF"/>
        </patternFill>
      </fill>
    </dxf>
    <dxf>
      <font>
        <b/>
        <color rgb="FFFFFFFF"/>
      </font>
      <fill>
        <patternFill>
          <bgColor rgb="FF5F7F5A"/>
        </patternFill>
      </fill>
    </dxf>
    <dxf>
      <font>
        <b/>
        <color rgb="FFFFFFFF"/>
      </font>
      <fill>
        <patternFill>
          <bgColor rgb="FFD57E40"/>
        </patternFill>
      </fill>
    </dxf>
    <dxf>
      <fill>
        <patternFill>
          <bgColor rgb="FFCFDDCB"/>
        </patternFill>
      </fill>
    </dxf>
    <dxf>
      <fill>
        <patternFill>
          <bgColor rgb="FFF6D7BF"/>
        </patternFill>
      </fill>
    </dxf>
    <dxf>
      <font>
        <b/>
        <color rgb="FFFFFFFF"/>
      </font>
      <fill>
        <patternFill>
          <bgColor rgb="FF5F7F5A"/>
        </patternFill>
      </fill>
    </dxf>
    <dxf>
      <font>
        <b/>
        <color rgb="FFFFFFFF"/>
      </font>
      <fill>
        <patternFill>
          <bgColor rgb="FFD57E40"/>
        </patternFill>
      </fill>
    </dxf>
    <dxf>
      <fill>
        <patternFill>
          <bgColor rgb="FFCFDDCB"/>
        </patternFill>
      </fill>
    </dxf>
    <dxf>
      <fill>
        <patternFill>
          <bgColor rgb="FFF6D7BF"/>
        </patternFill>
      </fill>
    </dxf>
    <dxf>
      <font>
        <b/>
        <color rgb="FFFFFFFF"/>
      </font>
      <fill>
        <patternFill>
          <bgColor rgb="FF5F7F5A"/>
        </patternFill>
      </fill>
    </dxf>
    <dxf>
      <font>
        <b/>
        <color rgb="FFFFFFFF"/>
      </font>
      <fill>
        <patternFill>
          <bgColor rgb="FFD57E40"/>
        </patternFill>
      </fill>
    </dxf>
    <dxf>
      <fill>
        <patternFill>
          <bgColor rgb="FFCFDDCB"/>
        </patternFill>
      </fill>
    </dxf>
    <dxf>
      <fill>
        <patternFill>
          <bgColor rgb="FFF6D7BF"/>
        </patternFill>
      </fill>
    </dxf>
    <dxf>
      <font>
        <b/>
        <color rgb="FFFFFFFF"/>
      </font>
      <fill>
        <patternFill>
          <bgColor rgb="FF5F7F5A"/>
        </patternFill>
      </fill>
    </dxf>
    <dxf>
      <font>
        <b/>
        <color rgb="FFFFFFFF"/>
      </font>
      <fill>
        <patternFill>
          <bgColor rgb="FFD57E40"/>
        </patternFill>
      </fill>
    </dxf>
    <dxf>
      <fill>
        <patternFill>
          <bgColor rgb="FFF6D7BF"/>
        </patternFill>
      </fill>
    </dxf>
    <dxf>
      <font>
        <b/>
        <color rgb="FFFFFFFF"/>
      </font>
      <fill>
        <patternFill>
          <bgColor rgb="FF5F7F5A"/>
        </patternFill>
      </fill>
    </dxf>
    <dxf>
      <fill>
        <patternFill>
          <bgColor rgb="FFCFDDCB"/>
        </patternFill>
      </fill>
    </dxf>
    <dxf>
      <font>
        <b/>
        <color rgb="FFFFFFFF"/>
      </font>
      <fill>
        <patternFill>
          <bgColor rgb="FFD57E40"/>
        </patternFill>
      </fill>
    </dxf>
    <dxf>
      <font>
        <b/>
        <color rgb="FFFFFFFF"/>
      </font>
      <fill>
        <patternFill>
          <bgColor rgb="FFD57E40"/>
        </patternFill>
      </fill>
    </dxf>
    <dxf>
      <font>
        <b/>
        <color rgb="FFFFFFFF"/>
      </font>
      <fill>
        <patternFill>
          <bgColor rgb="FF5F7F5A"/>
        </patternFill>
      </fill>
    </dxf>
    <dxf>
      <fill>
        <patternFill>
          <bgColor rgb="FFF6D7BF"/>
        </patternFill>
      </fill>
    </dxf>
    <dxf>
      <fill>
        <patternFill>
          <bgColor rgb="FFCFDDCB"/>
        </patternFill>
      </fill>
    </dxf>
    <dxf>
      <font>
        <b/>
        <color rgb="FFFFFFFF"/>
      </font>
      <fill>
        <patternFill>
          <bgColor rgb="FFD57E40"/>
        </patternFill>
      </fill>
    </dxf>
    <dxf>
      <font>
        <b/>
        <color rgb="FFFFFFFF"/>
      </font>
      <fill>
        <patternFill>
          <bgColor rgb="FF5F7F5A"/>
        </patternFill>
      </fill>
    </dxf>
    <dxf>
      <fill>
        <patternFill>
          <bgColor rgb="FFF6D7BF"/>
        </patternFill>
      </fill>
    </dxf>
    <dxf>
      <fill>
        <patternFill>
          <bgColor rgb="FFCFDDCB"/>
        </patternFill>
      </fill>
    </dxf>
    <dxf>
      <fill>
        <patternFill>
          <bgColor rgb="FFF6D7BF"/>
        </patternFill>
      </fill>
    </dxf>
    <dxf>
      <fill>
        <patternFill>
          <bgColor rgb="FFCFDDCB"/>
        </patternFill>
      </fill>
    </dxf>
    <dxf>
      <font>
        <b/>
        <color rgb="FFFFFFFF"/>
      </font>
      <fill>
        <patternFill>
          <bgColor rgb="FF5F7F5A"/>
        </patternFill>
      </fill>
    </dxf>
    <dxf>
      <font>
        <b/>
        <color rgb="FFFFFFFF"/>
      </font>
      <fill>
        <patternFill>
          <bgColor rgb="FFD57E40"/>
        </patternFill>
      </fill>
    </dxf>
    <dxf>
      <font>
        <b/>
        <color rgb="FFFFFFFF"/>
      </font>
      <fill>
        <patternFill>
          <bgColor rgb="FF5F7F5A"/>
        </patternFill>
      </fill>
    </dxf>
    <dxf>
      <fill>
        <patternFill>
          <bgColor rgb="FFF6D7BF"/>
        </patternFill>
      </fill>
    </dxf>
    <dxf>
      <fill>
        <patternFill>
          <bgColor rgb="FFCFDDCB"/>
        </patternFill>
      </fill>
    </dxf>
    <dxf>
      <font>
        <b/>
        <color rgb="FFFFFFFF"/>
      </font>
      <fill>
        <patternFill>
          <bgColor rgb="FFD57E40"/>
        </patternFill>
      </fill>
    </dxf>
    <dxf>
      <fill>
        <patternFill>
          <bgColor rgb="FFCFDDCB"/>
        </patternFill>
      </fill>
    </dxf>
    <dxf>
      <fill>
        <patternFill>
          <bgColor rgb="FFF6D7BF"/>
        </patternFill>
      </fill>
    </dxf>
    <dxf>
      <font>
        <b/>
        <color rgb="FFFFFFFF"/>
      </font>
      <fill>
        <patternFill>
          <bgColor rgb="FFD57E40"/>
        </patternFill>
      </fill>
    </dxf>
    <dxf>
      <font>
        <b/>
        <color rgb="FFFFFFFF"/>
      </font>
      <fill>
        <patternFill>
          <bgColor rgb="FF5F7F5A"/>
        </patternFill>
      </fill>
    </dxf>
    <dxf>
      <fill>
        <patternFill>
          <bgColor rgb="FFCFDDCB"/>
        </patternFill>
      </fill>
    </dxf>
    <dxf>
      <fill>
        <patternFill>
          <bgColor rgb="FFF6D7BF"/>
        </patternFill>
      </fill>
    </dxf>
    <dxf>
      <font>
        <b/>
        <color rgb="FFFFFFFF"/>
      </font>
      <fill>
        <patternFill>
          <bgColor rgb="FF5F7F5A"/>
        </patternFill>
      </fill>
    </dxf>
    <dxf>
      <font>
        <b/>
        <color rgb="FFFFFFFF"/>
      </font>
      <fill>
        <patternFill>
          <bgColor rgb="FFD57E40"/>
        </patternFill>
      </fill>
    </dxf>
    <dxf>
      <fill>
        <patternFill>
          <bgColor rgb="FFCFDDCB"/>
        </patternFill>
      </fill>
    </dxf>
    <dxf>
      <fill>
        <patternFill>
          <bgColor rgb="FFF6D7BF"/>
        </patternFill>
      </fill>
    </dxf>
    <dxf>
      <font>
        <b/>
        <color rgb="FFFFFFFF"/>
      </font>
      <fill>
        <patternFill>
          <bgColor rgb="FF5F7F5A"/>
        </patternFill>
      </fill>
    </dxf>
    <dxf>
      <font>
        <b/>
        <color rgb="FFFFFFFF"/>
      </font>
      <fill>
        <patternFill>
          <bgColor rgb="FFD57E40"/>
        </patternFill>
      </fill>
    </dxf>
    <dxf>
      <font>
        <b/>
        <color rgb="FFFFFFFF"/>
      </font>
      <fill>
        <patternFill>
          <bgColor rgb="FF5F7F5A"/>
        </patternFill>
      </fill>
    </dxf>
    <dxf>
      <fill>
        <patternFill>
          <bgColor rgb="FFCFDDCB"/>
        </patternFill>
      </fill>
    </dxf>
    <dxf>
      <fill>
        <patternFill>
          <bgColor rgb="FFF6D7BF"/>
        </patternFill>
      </fill>
    </dxf>
    <dxf>
      <font>
        <b/>
        <color rgb="FFFFFFFF"/>
      </font>
      <fill>
        <patternFill>
          <bgColor rgb="FFD57E40"/>
        </patternFill>
      </fill>
    </dxf>
    <dxf>
      <font>
        <b/>
        <color rgb="FFFFFFFF"/>
      </font>
      <fill>
        <patternFill>
          <bgColor rgb="FFD57E40"/>
        </patternFill>
      </fill>
    </dxf>
    <dxf>
      <font>
        <b/>
        <color rgb="FFFFFFFF"/>
      </font>
      <fill>
        <patternFill>
          <bgColor rgb="FF5F7F5A"/>
        </patternFill>
      </fill>
    </dxf>
    <dxf>
      <fill>
        <patternFill>
          <bgColor rgb="FFF6D7BF"/>
        </patternFill>
      </fill>
    </dxf>
    <dxf>
      <fill>
        <patternFill>
          <bgColor rgb="FFCFDDCB"/>
        </patternFill>
      </fill>
    </dxf>
    <dxf>
      <font>
        <b/>
        <color rgb="FFFFFFFF"/>
      </font>
      <fill>
        <patternFill>
          <bgColor rgb="FF5F7F5A"/>
        </patternFill>
      </fill>
    </dxf>
    <dxf>
      <fill>
        <patternFill>
          <bgColor rgb="FFCFDDCB"/>
        </patternFill>
      </fill>
    </dxf>
    <dxf>
      <fill>
        <patternFill>
          <bgColor rgb="FFF6D7BF"/>
        </patternFill>
      </fill>
    </dxf>
    <dxf>
      <font>
        <b/>
        <color rgb="FFFFFFFF"/>
      </font>
      <fill>
        <patternFill>
          <bgColor rgb="FFD57E40"/>
        </patternFill>
      </fill>
    </dxf>
    <dxf>
      <fill>
        <patternFill>
          <bgColor rgb="FFF6D7BF"/>
        </patternFill>
      </fill>
    </dxf>
    <dxf>
      <font>
        <b/>
        <color rgb="FFFFFFFF"/>
      </font>
      <fill>
        <patternFill>
          <bgColor rgb="FF5F7F5A"/>
        </patternFill>
      </fill>
    </dxf>
    <dxf>
      <fill>
        <patternFill>
          <bgColor rgb="FFCFDDCB"/>
        </patternFill>
      </fill>
    </dxf>
    <dxf>
      <font>
        <b/>
        <color rgb="FFFFFFFF"/>
      </font>
      <fill>
        <patternFill>
          <bgColor rgb="FFD57E40"/>
        </patternFill>
      </fill>
    </dxf>
    <dxf>
      <fill>
        <patternFill>
          <bgColor rgb="FFCFDDCB"/>
        </patternFill>
      </fill>
    </dxf>
    <dxf>
      <fill>
        <patternFill>
          <bgColor rgb="FFF6D7BF"/>
        </patternFill>
      </fill>
    </dxf>
    <dxf>
      <font>
        <b/>
        <color rgb="FFFFFFFF"/>
      </font>
      <fill>
        <patternFill>
          <bgColor rgb="FF5F7F5A"/>
        </patternFill>
      </fill>
    </dxf>
    <dxf>
      <font>
        <b/>
        <color rgb="FFFFFFFF"/>
      </font>
      <fill>
        <patternFill>
          <bgColor rgb="FFD57E40"/>
        </patternFill>
      </fill>
    </dxf>
    <dxf>
      <font>
        <b/>
        <color rgb="FFFFFFFF"/>
      </font>
      <fill>
        <patternFill>
          <bgColor rgb="FFD57E40"/>
        </patternFill>
      </fill>
    </dxf>
    <dxf>
      <fill>
        <patternFill>
          <bgColor rgb="FFCFDDCB"/>
        </patternFill>
      </fill>
    </dxf>
    <dxf>
      <fill>
        <patternFill>
          <bgColor rgb="FFF6D7BF"/>
        </patternFill>
      </fill>
    </dxf>
    <dxf>
      <font>
        <b/>
        <color rgb="FFFFFFFF"/>
      </font>
      <fill>
        <patternFill>
          <bgColor rgb="FF5F7F5A"/>
        </patternFill>
      </fill>
    </dxf>
    <dxf>
      <fill>
        <patternFill>
          <bgColor rgb="FFF6D7BF"/>
        </patternFill>
      </fill>
    </dxf>
    <dxf>
      <fill>
        <patternFill>
          <bgColor rgb="FFCFDDCB"/>
        </patternFill>
      </fill>
    </dxf>
    <dxf>
      <font>
        <b/>
        <color rgb="FFFFFFFF"/>
      </font>
      <fill>
        <patternFill>
          <bgColor rgb="FFD57E40"/>
        </patternFill>
      </fill>
    </dxf>
    <dxf>
      <font>
        <b/>
        <color rgb="FFFFFFFF"/>
      </font>
      <fill>
        <patternFill>
          <bgColor rgb="FF5F7F5A"/>
        </patternFill>
      </fill>
    </dxf>
    <dxf>
      <fill>
        <patternFill>
          <bgColor rgb="FFF6D7BF"/>
        </patternFill>
      </fill>
    </dxf>
    <dxf>
      <fill>
        <patternFill>
          <bgColor rgb="FFCFDDCB"/>
        </patternFill>
      </fill>
    </dxf>
    <dxf>
      <font>
        <b/>
        <color rgb="FFFFFFFF"/>
      </font>
      <fill>
        <patternFill>
          <bgColor rgb="FF5F7F5A"/>
        </patternFill>
      </fill>
    </dxf>
    <dxf>
      <font>
        <b/>
        <color rgb="FFFFFFFF"/>
      </font>
      <fill>
        <patternFill>
          <bgColor rgb="FFD57E40"/>
        </patternFill>
      </fill>
    </dxf>
    <dxf>
      <fill>
        <patternFill>
          <bgColor rgb="FFCFDDCB"/>
        </patternFill>
      </fill>
    </dxf>
    <dxf>
      <fill>
        <patternFill>
          <bgColor rgb="FFF6D7BF"/>
        </patternFill>
      </fill>
    </dxf>
    <dxf>
      <font>
        <b/>
        <color rgb="FFFFFFFF"/>
      </font>
      <fill>
        <patternFill>
          <bgColor rgb="FF5F7F5A"/>
        </patternFill>
      </fill>
    </dxf>
    <dxf>
      <font>
        <b/>
        <color rgb="FFFFFFFF"/>
      </font>
      <fill>
        <patternFill>
          <bgColor rgb="FFD57E40"/>
        </patternFill>
      </fill>
    </dxf>
    <dxf>
      <fill>
        <patternFill>
          <bgColor rgb="FFF6D7BF"/>
        </patternFill>
      </fill>
    </dxf>
    <dxf>
      <font>
        <b/>
        <color rgb="FFFFFFFF"/>
      </font>
      <fill>
        <patternFill>
          <bgColor rgb="FF5F7F5A"/>
        </patternFill>
      </fill>
    </dxf>
    <dxf>
      <font>
        <b/>
        <color rgb="FFFFFFFF"/>
      </font>
      <fill>
        <patternFill>
          <bgColor rgb="FFD57E40"/>
        </patternFill>
      </fill>
    </dxf>
    <dxf>
      <fill>
        <patternFill>
          <bgColor rgb="FFCFDDCB"/>
        </patternFill>
      </fill>
    </dxf>
    <dxf>
      <fill>
        <patternFill>
          <bgColor rgb="FFF6D7BF"/>
        </patternFill>
      </fill>
    </dxf>
    <dxf>
      <font>
        <b/>
        <color rgb="FFFFFFFF"/>
      </font>
      <fill>
        <patternFill>
          <bgColor rgb="FF5F7F5A"/>
        </patternFill>
      </fill>
    </dxf>
    <dxf>
      <font>
        <b/>
        <color rgb="FFFFFFFF"/>
      </font>
      <fill>
        <patternFill>
          <bgColor rgb="FFD57E40"/>
        </patternFill>
      </fill>
    </dxf>
    <dxf>
      <fill>
        <patternFill>
          <bgColor rgb="FFCFDDCB"/>
        </patternFill>
      </fill>
    </dxf>
    <dxf>
      <font>
        <b/>
        <color rgb="FFFFFFFF"/>
      </font>
      <fill>
        <patternFill>
          <bgColor rgb="FFD57E40"/>
        </patternFill>
      </fill>
    </dxf>
    <dxf>
      <font>
        <b/>
        <color rgb="FFFFFFFF"/>
      </font>
      <fill>
        <patternFill>
          <bgColor rgb="FF5F7F5A"/>
        </patternFill>
      </fill>
    </dxf>
    <dxf>
      <fill>
        <patternFill>
          <bgColor rgb="FFF6D7BF"/>
        </patternFill>
      </fill>
    </dxf>
    <dxf>
      <fill>
        <patternFill>
          <bgColor rgb="FFCFDDCB"/>
        </patternFill>
      </fill>
    </dxf>
    <dxf>
      <font>
        <b/>
        <color rgb="FFFFFFFF"/>
      </font>
      <fill>
        <patternFill>
          <bgColor rgb="FFD57E40"/>
        </patternFill>
      </fill>
    </dxf>
    <dxf>
      <fill>
        <patternFill>
          <bgColor rgb="FFF6D7BF"/>
        </patternFill>
      </fill>
    </dxf>
    <dxf>
      <font>
        <b/>
        <color rgb="FFFFFFFF"/>
      </font>
      <fill>
        <patternFill>
          <bgColor rgb="FF5F7F5A"/>
        </patternFill>
      </fill>
    </dxf>
    <dxf>
      <fill>
        <patternFill>
          <bgColor rgb="FFCFDDCB"/>
        </patternFill>
      </fill>
    </dxf>
    <dxf>
      <fill>
        <patternFill>
          <bgColor rgb="FFCFDDCB"/>
        </patternFill>
      </fill>
    </dxf>
    <dxf>
      <fill>
        <patternFill>
          <bgColor rgb="FFF6D7BF"/>
        </patternFill>
      </fill>
    </dxf>
    <dxf>
      <font>
        <b/>
        <color rgb="FFFFFFFF"/>
      </font>
      <fill>
        <patternFill>
          <bgColor rgb="FFD57E40"/>
        </patternFill>
      </fill>
    </dxf>
    <dxf>
      <font>
        <b/>
        <color rgb="FFFFFFFF"/>
      </font>
      <fill>
        <patternFill>
          <bgColor rgb="FF5F7F5A"/>
        </patternFill>
      </fill>
    </dxf>
    <dxf>
      <fill>
        <patternFill>
          <bgColor rgb="FFF6D7BF"/>
        </patternFill>
      </fill>
    </dxf>
    <dxf>
      <fill>
        <patternFill>
          <bgColor rgb="FFCFDDCB"/>
        </patternFill>
      </fill>
    </dxf>
    <dxf>
      <font>
        <b/>
        <color rgb="FFFFFFFF"/>
      </font>
      <fill>
        <patternFill>
          <bgColor rgb="FF5F7F5A"/>
        </patternFill>
      </fill>
    </dxf>
    <dxf>
      <font>
        <b/>
        <color rgb="FFFFFFFF"/>
      </font>
      <fill>
        <patternFill>
          <bgColor rgb="FFD57E40"/>
        </patternFill>
      </fill>
    </dxf>
    <dxf>
      <font>
        <b/>
        <color rgb="FFFFFFFF"/>
      </font>
      <fill>
        <patternFill>
          <bgColor rgb="FF5F7F5A"/>
        </patternFill>
      </fill>
    </dxf>
    <dxf>
      <font>
        <b/>
        <color rgb="FFFFFFFF"/>
      </font>
      <fill>
        <patternFill>
          <bgColor rgb="FFD57E40"/>
        </patternFill>
      </fill>
    </dxf>
    <dxf>
      <fill>
        <patternFill>
          <bgColor rgb="FFCFDDCB"/>
        </patternFill>
      </fill>
    </dxf>
    <dxf>
      <fill>
        <patternFill>
          <bgColor rgb="FFF6D7BF"/>
        </patternFill>
      </fill>
    </dxf>
    <dxf>
      <font>
        <b/>
        <color rgb="FFFFFFFF"/>
      </font>
      <fill>
        <patternFill>
          <bgColor rgb="FF5F7F5A"/>
        </patternFill>
      </fill>
    </dxf>
    <dxf>
      <font>
        <b/>
        <color rgb="FFFFFFFF"/>
      </font>
      <fill>
        <patternFill>
          <bgColor rgb="FFD57E40"/>
        </patternFill>
      </fill>
    </dxf>
    <dxf>
      <fill>
        <patternFill>
          <bgColor rgb="FFF6D7BF"/>
        </patternFill>
      </fill>
    </dxf>
    <dxf>
      <fill>
        <patternFill>
          <bgColor rgb="FFCFDDCB"/>
        </patternFill>
      </fill>
    </dxf>
    <dxf>
      <fill>
        <patternFill>
          <bgColor rgb="FFCFDDCB"/>
        </patternFill>
      </fill>
    </dxf>
    <dxf>
      <fill>
        <patternFill>
          <bgColor rgb="FFF6D7BF"/>
        </patternFill>
      </fill>
    </dxf>
    <dxf>
      <font>
        <b/>
        <color rgb="FFFFFFFF"/>
      </font>
      <fill>
        <patternFill>
          <bgColor rgb="FF5F7F5A"/>
        </patternFill>
      </fill>
    </dxf>
    <dxf>
      <font>
        <b/>
        <color rgb="FFFFFFFF"/>
      </font>
      <fill>
        <patternFill>
          <bgColor rgb="FFD57E40"/>
        </patternFill>
      </fill>
    </dxf>
    <dxf>
      <font>
        <b/>
        <color rgb="FFFFFFFF"/>
      </font>
      <fill>
        <patternFill>
          <bgColor rgb="FFD57E40"/>
        </patternFill>
      </fill>
    </dxf>
    <dxf>
      <font>
        <b/>
        <color rgb="FFFFFFFF"/>
      </font>
      <fill>
        <patternFill>
          <bgColor rgb="FF5F7F5A"/>
        </patternFill>
      </fill>
    </dxf>
    <dxf>
      <fill>
        <patternFill>
          <bgColor rgb="FFCFDDCB"/>
        </patternFill>
      </fill>
    </dxf>
    <dxf>
      <fill>
        <patternFill>
          <bgColor rgb="FFF6D7BF"/>
        </patternFill>
      </fill>
    </dxf>
    <dxf>
      <font>
        <b/>
        <color rgb="FFFFFFFF"/>
      </font>
      <fill>
        <patternFill>
          <bgColor rgb="FFD57E40"/>
        </patternFill>
      </fill>
    </dxf>
    <dxf>
      <font>
        <b/>
        <color rgb="FFFFFFFF"/>
      </font>
      <fill>
        <patternFill>
          <bgColor rgb="FF5F7F5A"/>
        </patternFill>
      </fill>
    </dxf>
    <dxf>
      <fill>
        <patternFill>
          <bgColor rgb="FFF6D7BF"/>
        </patternFill>
      </fill>
    </dxf>
    <dxf>
      <fill>
        <patternFill>
          <bgColor rgb="FFCFDDCB"/>
        </patternFill>
      </fill>
    </dxf>
    <dxf>
      <font>
        <b/>
        <color rgb="FFFFFFFF"/>
      </font>
      <fill>
        <patternFill>
          <bgColor rgb="FFD57E40"/>
        </patternFill>
      </fill>
    </dxf>
    <dxf>
      <font>
        <b/>
        <color rgb="FFFFFFFF"/>
      </font>
      <fill>
        <patternFill>
          <bgColor rgb="FF5F7F5A"/>
        </patternFill>
      </fill>
    </dxf>
    <dxf>
      <fill>
        <patternFill>
          <bgColor rgb="FFCFDDCB"/>
        </patternFill>
      </fill>
    </dxf>
    <dxf>
      <fill>
        <patternFill>
          <bgColor rgb="FFF6D7BF"/>
        </patternFill>
      </fill>
    </dxf>
    <dxf>
      <font>
        <b/>
        <color rgb="FFFFFFFF"/>
      </font>
      <fill>
        <patternFill>
          <bgColor rgb="FF5F7F5A"/>
        </patternFill>
      </fill>
    </dxf>
    <dxf>
      <fill>
        <patternFill>
          <bgColor rgb="FFF6D7BF"/>
        </patternFill>
      </fill>
    </dxf>
    <dxf>
      <fill>
        <patternFill>
          <bgColor rgb="FFCFDDCB"/>
        </patternFill>
      </fill>
    </dxf>
    <dxf>
      <font>
        <b/>
        <color rgb="FFFFFFFF"/>
      </font>
      <fill>
        <patternFill>
          <bgColor rgb="FFD57E40"/>
        </patternFill>
      </fill>
    </dxf>
    <dxf>
      <fill>
        <patternFill>
          <bgColor rgb="FFCFDDCB"/>
        </patternFill>
      </fill>
    </dxf>
    <dxf>
      <font>
        <b/>
        <color rgb="FFFFFFFF"/>
      </font>
      <fill>
        <patternFill>
          <bgColor rgb="FFD57E40"/>
        </patternFill>
      </fill>
    </dxf>
    <dxf>
      <font>
        <b/>
        <color rgb="FFFFFFFF"/>
      </font>
      <fill>
        <patternFill>
          <bgColor rgb="FF5F7F5A"/>
        </patternFill>
      </fill>
    </dxf>
    <dxf>
      <fill>
        <patternFill>
          <bgColor rgb="FFF6D7BF"/>
        </patternFill>
      </fill>
    </dxf>
    <dxf>
      <font>
        <b/>
        <color rgb="FFFFFFFF"/>
      </font>
      <fill>
        <patternFill>
          <bgColor rgb="FFD57E40"/>
        </patternFill>
      </fill>
    </dxf>
    <dxf>
      <fill>
        <patternFill>
          <bgColor rgb="FFF6D7BF"/>
        </patternFill>
      </fill>
    </dxf>
    <dxf>
      <fill>
        <patternFill>
          <bgColor rgb="FFCFDDCB"/>
        </patternFill>
      </fill>
    </dxf>
    <dxf>
      <font>
        <b/>
        <color rgb="FFFFFFFF"/>
      </font>
      <fill>
        <patternFill>
          <bgColor rgb="FF5F7F5A"/>
        </patternFill>
      </fill>
    </dxf>
    <dxf>
      <fill>
        <patternFill>
          <bgColor rgb="FFCFDDCB"/>
        </patternFill>
      </fill>
    </dxf>
    <dxf>
      <fill>
        <patternFill>
          <bgColor rgb="FFF6D7BF"/>
        </patternFill>
      </fill>
    </dxf>
    <dxf>
      <font>
        <b/>
        <color rgb="FFFFFFFF"/>
      </font>
      <fill>
        <patternFill>
          <bgColor rgb="FF5F7F5A"/>
        </patternFill>
      </fill>
    </dxf>
    <dxf>
      <font>
        <b/>
        <color rgb="FFFFFFFF"/>
      </font>
      <fill>
        <patternFill>
          <bgColor rgb="FFD57E40"/>
        </patternFill>
      </fill>
    </dxf>
    <dxf>
      <font>
        <b/>
        <color rgb="FFFFFFFF"/>
      </font>
      <fill>
        <patternFill>
          <bgColor rgb="FFD57E40"/>
        </patternFill>
      </fill>
    </dxf>
    <dxf>
      <font>
        <b/>
        <color rgb="FFFFFFFF"/>
      </font>
      <fill>
        <patternFill>
          <bgColor rgb="FF5F7F5A"/>
        </patternFill>
      </fill>
    </dxf>
    <dxf>
      <fill>
        <patternFill>
          <bgColor rgb="FFF6D7BF"/>
        </patternFill>
      </fill>
    </dxf>
    <dxf>
      <fill>
        <patternFill>
          <bgColor rgb="FFCFDDCB"/>
        </patternFill>
      </fill>
    </dxf>
    <dxf>
      <fill>
        <patternFill>
          <bgColor rgb="FFF6D7BF"/>
        </patternFill>
      </fill>
    </dxf>
    <dxf>
      <fill>
        <patternFill>
          <bgColor rgb="FFCFDDCB"/>
        </patternFill>
      </fill>
    </dxf>
    <dxf>
      <font>
        <b/>
        <color rgb="FFFFFFFF"/>
      </font>
      <fill>
        <patternFill>
          <bgColor rgb="FF5F7F5A"/>
        </patternFill>
      </fill>
    </dxf>
    <dxf>
      <font>
        <b/>
        <color rgb="FFFFFFFF"/>
      </font>
      <fill>
        <patternFill>
          <bgColor rgb="FFD57E40"/>
        </patternFill>
      </fill>
    </dxf>
    <dxf>
      <fill>
        <patternFill>
          <bgColor rgb="FFCFDDCB"/>
        </patternFill>
      </fill>
    </dxf>
    <dxf>
      <font>
        <b/>
        <color rgb="FFFFFFFF"/>
      </font>
      <fill>
        <patternFill>
          <bgColor rgb="FFD57E40"/>
        </patternFill>
      </fill>
    </dxf>
    <dxf>
      <fill>
        <patternFill>
          <bgColor rgb="FFF6D7BF"/>
        </patternFill>
      </fill>
    </dxf>
    <dxf>
      <font>
        <b/>
        <color rgb="FFFFFFFF"/>
      </font>
      <fill>
        <patternFill>
          <bgColor rgb="FF5F7F5A"/>
        </patternFill>
      </fill>
    </dxf>
    <dxf>
      <fill>
        <patternFill>
          <bgColor rgb="FFCFDDCB"/>
        </patternFill>
      </fill>
    </dxf>
    <dxf>
      <fill>
        <patternFill>
          <bgColor rgb="FFF6D7BF"/>
        </patternFill>
      </fill>
    </dxf>
    <dxf>
      <font>
        <b/>
        <color rgb="FFFFFFFF"/>
      </font>
      <fill>
        <patternFill>
          <bgColor rgb="FF5F7F5A"/>
        </patternFill>
      </fill>
    </dxf>
    <dxf>
      <font>
        <b/>
        <color rgb="FFFFFFFF"/>
      </font>
      <fill>
        <patternFill>
          <bgColor rgb="FFD57E40"/>
        </patternFill>
      </fill>
    </dxf>
    <dxf>
      <font>
        <b/>
        <color rgb="FFFFFFFF"/>
      </font>
      <fill>
        <patternFill>
          <bgColor rgb="FFD57E40"/>
        </patternFill>
      </fill>
    </dxf>
    <dxf>
      <fill>
        <patternFill>
          <bgColor rgb="FFCFDDCB"/>
        </patternFill>
      </fill>
    </dxf>
    <dxf>
      <fill>
        <patternFill>
          <bgColor rgb="FFF6D7BF"/>
        </patternFill>
      </fill>
    </dxf>
    <dxf>
      <font>
        <b/>
        <color rgb="FFFFFFFF"/>
      </font>
      <fill>
        <patternFill>
          <bgColor rgb="FF5F7F5A"/>
        </patternFill>
      </fill>
    </dxf>
    <dxf>
      <font>
        <b/>
        <color rgb="FFFFFFFF"/>
      </font>
      <fill>
        <patternFill>
          <bgColor rgb="FFD57E40"/>
        </patternFill>
      </fill>
    </dxf>
    <dxf>
      <fill>
        <patternFill>
          <bgColor rgb="FFCFDDCB"/>
        </patternFill>
      </fill>
    </dxf>
    <dxf>
      <fill>
        <patternFill>
          <bgColor rgb="FFF6D7BF"/>
        </patternFill>
      </fill>
    </dxf>
    <dxf>
      <font>
        <b/>
        <color rgb="FFFFFFFF"/>
      </font>
      <fill>
        <patternFill>
          <bgColor rgb="FF5F7F5A"/>
        </patternFill>
      </fill>
    </dxf>
    <dxf>
      <font>
        <b/>
        <color rgb="FFFFFFFF"/>
      </font>
      <fill>
        <patternFill>
          <bgColor rgb="FFD57E40"/>
        </patternFill>
      </fill>
    </dxf>
    <dxf>
      <fill>
        <patternFill>
          <bgColor rgb="FFCFDDCB"/>
        </patternFill>
      </fill>
    </dxf>
    <dxf>
      <font>
        <b/>
        <color rgb="FFFFFFFF"/>
      </font>
      <fill>
        <patternFill>
          <bgColor rgb="FF5F7F5A"/>
        </patternFill>
      </fill>
    </dxf>
    <dxf>
      <fill>
        <patternFill>
          <bgColor rgb="FFF6D7BF"/>
        </patternFill>
      </fill>
    </dxf>
    <dxf>
      <fill>
        <patternFill>
          <bgColor rgb="FFF6D7BF"/>
        </patternFill>
      </fill>
    </dxf>
    <dxf>
      <font>
        <b/>
        <color rgb="FFFFFFFF"/>
      </font>
      <fill>
        <patternFill>
          <bgColor rgb="FF5F7F5A"/>
        </patternFill>
      </fill>
    </dxf>
    <dxf>
      <font>
        <b/>
        <color rgb="FFFFFFFF"/>
      </font>
      <fill>
        <patternFill>
          <bgColor rgb="FFD57E40"/>
        </patternFill>
      </fill>
    </dxf>
    <dxf>
      <fill>
        <patternFill>
          <bgColor rgb="FFCFDDCB"/>
        </patternFill>
      </fill>
    </dxf>
    <dxf>
      <font>
        <b/>
        <color rgb="FFFFFFFF"/>
      </font>
      <fill>
        <patternFill>
          <bgColor rgb="FFD57E40"/>
        </patternFill>
      </fill>
    </dxf>
    <dxf>
      <fill>
        <patternFill>
          <bgColor rgb="FFCFDDCB"/>
        </patternFill>
      </fill>
    </dxf>
    <dxf>
      <fill>
        <patternFill>
          <bgColor rgb="FFF6D7BF"/>
        </patternFill>
      </fill>
    </dxf>
    <dxf>
      <font>
        <b/>
        <color rgb="FFFFFFFF"/>
      </font>
      <fill>
        <patternFill>
          <bgColor rgb="FF5F7F5A"/>
        </patternFill>
      </fill>
    </dxf>
    <dxf>
      <fill>
        <patternFill>
          <bgColor rgb="FFCFDDCB"/>
        </patternFill>
      </fill>
    </dxf>
    <dxf>
      <fill>
        <patternFill>
          <bgColor rgb="FFF6D7BF"/>
        </patternFill>
      </fill>
    </dxf>
    <dxf>
      <font>
        <b/>
        <color rgb="FFFFFFFF"/>
      </font>
      <fill>
        <patternFill>
          <bgColor rgb="FF5F7F5A"/>
        </patternFill>
      </fill>
    </dxf>
    <dxf>
      <font>
        <b/>
        <color rgb="FFFFFFFF"/>
      </font>
      <fill>
        <patternFill>
          <bgColor rgb="FFD57E40"/>
        </patternFill>
      </fill>
    </dxf>
    <dxf>
      <fill>
        <patternFill>
          <bgColor rgb="FFCFDDCB"/>
        </patternFill>
      </fill>
    </dxf>
    <dxf>
      <fill>
        <patternFill>
          <bgColor rgb="FFF6D7BF"/>
        </patternFill>
      </fill>
    </dxf>
    <dxf>
      <font>
        <b/>
        <color rgb="FFFFFFFF"/>
      </font>
      <fill>
        <patternFill>
          <bgColor rgb="FF5F7F5A"/>
        </patternFill>
      </fill>
    </dxf>
    <dxf>
      <font>
        <b/>
        <color rgb="FFFFFFFF"/>
      </font>
      <fill>
        <patternFill>
          <bgColor rgb="FFD57E40"/>
        </patternFill>
      </fill>
    </dxf>
    <dxf>
      <fill>
        <patternFill>
          <bgColor rgb="FFF6D7BF"/>
        </patternFill>
      </fill>
    </dxf>
    <dxf>
      <fill>
        <patternFill>
          <bgColor rgb="FFCFDDCB"/>
        </patternFill>
      </fill>
    </dxf>
    <dxf>
      <font>
        <b/>
        <color rgb="FFFFFFFF"/>
      </font>
      <fill>
        <patternFill>
          <bgColor rgb="FFD57E40"/>
        </patternFill>
      </fill>
    </dxf>
    <dxf>
      <font>
        <b/>
        <color rgb="FFFFFFFF"/>
      </font>
      <fill>
        <patternFill>
          <bgColor rgb="FF5F7F5A"/>
        </patternFill>
      </fill>
    </dxf>
    <dxf>
      <font>
        <b/>
        <color rgb="FFFFFFFF"/>
      </font>
      <fill>
        <patternFill>
          <bgColor rgb="FFD57E40"/>
        </patternFill>
      </fill>
    </dxf>
    <dxf>
      <font>
        <b/>
        <color rgb="FFFFFFFF"/>
      </font>
      <fill>
        <patternFill>
          <bgColor rgb="FF5F7F5A"/>
        </patternFill>
      </fill>
    </dxf>
    <dxf>
      <fill>
        <patternFill>
          <bgColor rgb="FFF6D7BF"/>
        </patternFill>
      </fill>
    </dxf>
    <dxf>
      <fill>
        <patternFill>
          <bgColor rgb="FFCFDDCB"/>
        </patternFill>
      </fill>
    </dxf>
    <dxf>
      <font>
        <b/>
        <color rgb="FFFFFFFF"/>
      </font>
      <fill>
        <patternFill>
          <bgColor rgb="FF5F7F5A"/>
        </patternFill>
      </fill>
    </dxf>
    <dxf>
      <font>
        <b/>
        <color rgb="FFFFFFFF"/>
      </font>
      <fill>
        <patternFill>
          <bgColor rgb="FFD57E40"/>
        </patternFill>
      </fill>
    </dxf>
    <dxf>
      <fill>
        <patternFill>
          <bgColor rgb="FFCFDDCB"/>
        </patternFill>
      </fill>
    </dxf>
    <dxf>
      <fill>
        <patternFill>
          <bgColor rgb="FFF6D7BF"/>
        </patternFill>
      </fill>
    </dxf>
    <dxf>
      <fill>
        <patternFill>
          <bgColor rgb="FFCFDDCB"/>
        </patternFill>
      </fill>
    </dxf>
    <dxf>
      <fill>
        <patternFill>
          <bgColor rgb="FFF6D7BF"/>
        </patternFill>
      </fill>
    </dxf>
    <dxf>
      <font>
        <b/>
        <color rgb="FFFFFFFF"/>
      </font>
      <fill>
        <patternFill>
          <bgColor rgb="FF5F7F5A"/>
        </patternFill>
      </fill>
    </dxf>
    <dxf>
      <font>
        <b/>
        <color rgb="FFFFFFFF"/>
      </font>
      <fill>
        <patternFill>
          <bgColor rgb="FFD57E40"/>
        </patternFill>
      </fill>
    </dxf>
    <dxf>
      <fill>
        <patternFill>
          <bgColor rgb="FFCFDDCB"/>
        </patternFill>
      </fill>
    </dxf>
    <dxf>
      <font>
        <b/>
        <color rgb="FFFFFFFF"/>
      </font>
      <fill>
        <patternFill>
          <bgColor rgb="FF5F7F5A"/>
        </patternFill>
      </fill>
    </dxf>
    <dxf>
      <fill>
        <patternFill>
          <bgColor rgb="FFF6D7BF"/>
        </patternFill>
      </fill>
    </dxf>
    <dxf>
      <font>
        <b/>
        <color rgb="FFFFFFFF"/>
      </font>
      <fill>
        <patternFill>
          <bgColor rgb="FFD57E40"/>
        </patternFill>
      </fill>
    </dxf>
    <dxf>
      <fill>
        <patternFill>
          <bgColor rgb="FFCFDDCB"/>
        </patternFill>
      </fill>
    </dxf>
    <dxf>
      <fill>
        <patternFill>
          <bgColor rgb="FFF6D7BF"/>
        </patternFill>
      </fill>
    </dxf>
    <dxf>
      <font>
        <b/>
        <color rgb="FFFFFFFF"/>
      </font>
      <fill>
        <patternFill>
          <bgColor rgb="FF5F7F5A"/>
        </patternFill>
      </fill>
    </dxf>
    <dxf>
      <font>
        <b/>
        <color rgb="FFFFFFFF"/>
      </font>
      <fill>
        <patternFill>
          <bgColor rgb="FFD57E40"/>
        </patternFill>
      </fill>
    </dxf>
    <dxf>
      <font>
        <b/>
        <color rgb="FFFFFFFF"/>
      </font>
      <fill>
        <patternFill>
          <bgColor rgb="FFD57E40"/>
        </patternFill>
      </fill>
    </dxf>
    <dxf>
      <font>
        <b/>
        <color rgb="FFFFFFFF"/>
      </font>
      <fill>
        <patternFill>
          <bgColor rgb="FF5F7F5A"/>
        </patternFill>
      </fill>
    </dxf>
    <dxf>
      <fill>
        <patternFill>
          <bgColor rgb="FFCFDDCB"/>
        </patternFill>
      </fill>
    </dxf>
    <dxf>
      <fill>
        <patternFill>
          <bgColor rgb="FFF6D7BF"/>
        </patternFill>
      </fill>
    </dxf>
    <dxf>
      <fill>
        <patternFill>
          <bgColor rgb="FFCFDDCB"/>
        </patternFill>
      </fill>
    </dxf>
    <dxf>
      <fill>
        <patternFill>
          <bgColor rgb="FFF6D7BF"/>
        </patternFill>
      </fill>
    </dxf>
    <dxf>
      <font>
        <b/>
        <color rgb="FFFFFFFF"/>
      </font>
      <fill>
        <patternFill>
          <bgColor rgb="FFD57E40"/>
        </patternFill>
      </fill>
    </dxf>
    <dxf>
      <font>
        <b/>
        <color rgb="FFFFFFFF"/>
      </font>
      <fill>
        <patternFill>
          <bgColor rgb="FF5F7F5A"/>
        </patternFill>
      </fill>
    </dxf>
    <dxf>
      <font>
        <b/>
        <color rgb="FFFFFFFF"/>
      </font>
      <fill>
        <patternFill>
          <bgColor rgb="FF5F7F5A"/>
        </patternFill>
      </fill>
    </dxf>
    <dxf>
      <fill>
        <patternFill>
          <bgColor rgb="FFF6D7BF"/>
        </patternFill>
      </fill>
    </dxf>
    <dxf>
      <fill>
        <patternFill>
          <bgColor rgb="FFCFDDCB"/>
        </patternFill>
      </fill>
    </dxf>
    <dxf>
      <font>
        <b/>
        <color rgb="FFFFFFFF"/>
      </font>
      <fill>
        <patternFill>
          <bgColor rgb="FFD57E40"/>
        </patternFill>
      </fill>
    </dxf>
    <dxf>
      <font>
        <b/>
        <color rgb="FFFFFFFF"/>
      </font>
      <fill>
        <patternFill>
          <bgColor rgb="FF5F7F5A"/>
        </patternFill>
      </fill>
    </dxf>
    <dxf>
      <font>
        <b/>
        <color rgb="FFFFFFFF"/>
      </font>
      <fill>
        <patternFill>
          <bgColor rgb="FFD57E40"/>
        </patternFill>
      </fill>
    </dxf>
    <dxf>
      <fill>
        <patternFill>
          <bgColor rgb="FFCFDDCB"/>
        </patternFill>
      </fill>
    </dxf>
    <dxf>
      <fill>
        <patternFill>
          <bgColor rgb="FFF6D7BF"/>
        </patternFill>
      </fill>
    </dxf>
    <dxf>
      <font>
        <b/>
        <color rgb="FFFFFFFF"/>
      </font>
      <fill>
        <patternFill>
          <bgColor rgb="FFD57E40"/>
        </patternFill>
      </fill>
    </dxf>
    <dxf>
      <font>
        <b/>
        <color rgb="FFFFFFFF"/>
      </font>
      <fill>
        <patternFill>
          <bgColor rgb="FF5F7F5A"/>
        </patternFill>
      </fill>
    </dxf>
    <dxf>
      <fill>
        <patternFill>
          <bgColor rgb="FFF6D7BF"/>
        </patternFill>
      </fill>
    </dxf>
    <dxf>
      <fill>
        <patternFill>
          <bgColor rgb="FFCFDDCB"/>
        </patternFill>
      </fill>
    </dxf>
    <dxf>
      <fill>
        <patternFill>
          <bgColor rgb="FFF6D7BF"/>
        </patternFill>
      </fill>
    </dxf>
    <dxf>
      <font>
        <b/>
        <color rgb="FFFFFFFF"/>
      </font>
      <fill>
        <patternFill>
          <bgColor rgb="FFD57E40"/>
        </patternFill>
      </fill>
    </dxf>
    <dxf>
      <font>
        <b/>
        <color rgb="FFFFFFFF"/>
      </font>
      <fill>
        <patternFill>
          <bgColor rgb="FF5F7F5A"/>
        </patternFill>
      </fill>
    </dxf>
    <dxf>
      <fill>
        <patternFill>
          <bgColor rgb="FFCFDDCB"/>
        </patternFill>
      </fill>
    </dxf>
    <dxf>
      <font>
        <b/>
        <color rgb="FFFFFFFF"/>
      </font>
      <fill>
        <patternFill>
          <bgColor rgb="FFD57E40"/>
        </patternFill>
      </fill>
    </dxf>
    <dxf>
      <font>
        <b/>
        <color rgb="FFFFFFFF"/>
      </font>
      <fill>
        <patternFill>
          <bgColor rgb="FF5F7F5A"/>
        </patternFill>
      </fill>
    </dxf>
    <dxf>
      <fill>
        <patternFill>
          <bgColor rgb="FFF6D7BF"/>
        </patternFill>
      </fill>
    </dxf>
    <dxf>
      <fill>
        <patternFill>
          <bgColor rgb="FFCFDDCB"/>
        </patternFill>
      </fill>
    </dxf>
    <dxf>
      <fill>
        <patternFill>
          <bgColor rgb="FFF6D7BF"/>
        </patternFill>
      </fill>
    </dxf>
    <dxf>
      <font>
        <b/>
        <color rgb="FFFFFFFF"/>
      </font>
      <fill>
        <patternFill>
          <bgColor rgb="FF5F7F5A"/>
        </patternFill>
      </fill>
    </dxf>
    <dxf>
      <fill>
        <patternFill>
          <bgColor rgb="FFCFDDCB"/>
        </patternFill>
      </fill>
    </dxf>
    <dxf>
      <font>
        <b/>
        <color rgb="FFFFFFFF"/>
      </font>
      <fill>
        <patternFill>
          <bgColor rgb="FFD57E40"/>
        </patternFill>
      </fill>
    </dxf>
    <dxf>
      <fill>
        <patternFill>
          <bgColor rgb="FFCFDDCB"/>
        </patternFill>
      </fill>
    </dxf>
    <dxf>
      <font>
        <b/>
        <color rgb="FFFFFFFF"/>
      </font>
      <fill>
        <patternFill>
          <bgColor rgb="FFD57E40"/>
        </patternFill>
      </fill>
    </dxf>
    <dxf>
      <font>
        <b/>
        <color rgb="FFFFFFFF"/>
      </font>
      <fill>
        <patternFill>
          <bgColor rgb="FF5F7F5A"/>
        </patternFill>
      </fill>
    </dxf>
    <dxf>
      <fill>
        <patternFill>
          <bgColor rgb="FFF6D7BF"/>
        </patternFill>
      </fill>
    </dxf>
    <dxf>
      <font>
        <b/>
        <color rgb="FFFFFFFF"/>
      </font>
      <fill>
        <patternFill>
          <bgColor rgb="FF5F7F5A"/>
        </patternFill>
      </fill>
    </dxf>
    <dxf>
      <font>
        <b/>
        <color rgb="FFFFFFFF"/>
      </font>
      <fill>
        <patternFill>
          <bgColor rgb="FFD57E40"/>
        </patternFill>
      </fill>
    </dxf>
    <dxf>
      <fill>
        <patternFill>
          <bgColor rgb="FFCFDDCB"/>
        </patternFill>
      </fill>
    </dxf>
    <dxf>
      <fill>
        <patternFill>
          <bgColor rgb="FFF6D7BF"/>
        </patternFill>
      </fill>
    </dxf>
    <dxf>
      <fill>
        <patternFill>
          <bgColor rgb="FFCFDDCB"/>
        </patternFill>
      </fill>
    </dxf>
    <dxf>
      <fill>
        <patternFill>
          <bgColor rgb="FFF6D7BF"/>
        </patternFill>
      </fill>
    </dxf>
    <dxf>
      <font>
        <b/>
        <color rgb="FFFFFFFF"/>
      </font>
      <fill>
        <patternFill>
          <bgColor rgb="FF5F7F5A"/>
        </patternFill>
      </fill>
    </dxf>
    <dxf>
      <font>
        <b/>
        <color rgb="FFFFFFFF"/>
      </font>
      <fill>
        <patternFill>
          <bgColor rgb="FFD57E40"/>
        </patternFill>
      </fill>
    </dxf>
    <dxf>
      <fill>
        <patternFill>
          <bgColor rgb="FFCFDDCB"/>
        </patternFill>
      </fill>
    </dxf>
    <dxf>
      <fill>
        <patternFill>
          <bgColor rgb="FFF6D7BF"/>
        </patternFill>
      </fill>
    </dxf>
    <dxf>
      <font>
        <b/>
        <color rgb="FFFFFFFF"/>
      </font>
      <fill>
        <patternFill>
          <bgColor rgb="FF5F7F5A"/>
        </patternFill>
      </fill>
    </dxf>
    <dxf>
      <font>
        <b/>
        <color rgb="FFFFFFFF"/>
      </font>
      <fill>
        <patternFill>
          <bgColor rgb="FFD57E40"/>
        </patternFill>
      </fill>
    </dxf>
    <dxf>
      <fill>
        <patternFill>
          <bgColor rgb="FFCFDDCB"/>
        </patternFill>
      </fill>
    </dxf>
    <dxf>
      <fill>
        <patternFill>
          <bgColor rgb="FFF6D7BF"/>
        </patternFill>
      </fill>
    </dxf>
    <dxf>
      <font>
        <b/>
        <color rgb="FFFFFFFF"/>
      </font>
      <fill>
        <patternFill>
          <bgColor rgb="FF5F7F5A"/>
        </patternFill>
      </fill>
    </dxf>
    <dxf>
      <font>
        <b/>
        <color rgb="FFFFFFFF"/>
      </font>
      <fill>
        <patternFill>
          <bgColor rgb="FFD57E40"/>
        </patternFill>
      </fill>
    </dxf>
    <dxf>
      <fill>
        <patternFill>
          <bgColor rgb="FFCFDDCB"/>
        </patternFill>
      </fill>
    </dxf>
    <dxf>
      <fill>
        <patternFill>
          <bgColor rgb="FFF6D7BF"/>
        </patternFill>
      </fill>
    </dxf>
    <dxf>
      <font>
        <b/>
        <color rgb="FFFFFFFF"/>
      </font>
      <fill>
        <patternFill>
          <bgColor rgb="FF5F7F5A"/>
        </patternFill>
      </fill>
    </dxf>
    <dxf>
      <font>
        <b/>
        <color rgb="FFFFFFFF"/>
      </font>
      <fill>
        <patternFill>
          <bgColor rgb="FFD57E40"/>
        </patternFill>
      </fill>
    </dxf>
    <dxf>
      <fill>
        <patternFill>
          <bgColor rgb="FFCFDDCB"/>
        </patternFill>
      </fill>
    </dxf>
    <dxf>
      <fill>
        <patternFill>
          <bgColor rgb="FFF6D7BF"/>
        </patternFill>
      </fill>
    </dxf>
    <dxf>
      <font>
        <b/>
        <color rgb="FFFFFFFF"/>
      </font>
      <fill>
        <patternFill>
          <bgColor rgb="FF5F7F5A"/>
        </patternFill>
      </fill>
    </dxf>
    <dxf>
      <font>
        <b/>
        <color rgb="FFFFFFFF"/>
      </font>
      <fill>
        <patternFill>
          <bgColor rgb="FFD57E40"/>
        </patternFill>
      </fill>
    </dxf>
    <dxf>
      <fill>
        <patternFill>
          <bgColor rgb="FFCFDDCB"/>
        </patternFill>
      </fill>
    </dxf>
    <dxf>
      <fill>
        <patternFill>
          <bgColor rgb="FFF6D7BF"/>
        </patternFill>
      </fill>
    </dxf>
    <dxf>
      <font>
        <b/>
        <color rgb="FFFFFFFF"/>
      </font>
      <fill>
        <patternFill>
          <bgColor rgb="FF5F7F5A"/>
        </patternFill>
      </fill>
    </dxf>
    <dxf>
      <font>
        <b/>
        <color rgb="FFFFFFFF"/>
      </font>
      <fill>
        <patternFill>
          <bgColor rgb="FFD57E40"/>
        </patternFill>
      </fill>
    </dxf>
    <dxf>
      <fill>
        <patternFill>
          <bgColor rgb="FFCFDDCB"/>
        </patternFill>
      </fill>
    </dxf>
    <dxf>
      <fill>
        <patternFill>
          <bgColor rgb="FFF6D7BF"/>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B00020"/>
      <rgbColor rgb="FF008000"/>
      <rgbColor rgb="FF000080"/>
      <rgbColor rgb="FF808000"/>
      <rgbColor rgb="FF800080"/>
      <rgbColor rgb="FF008080"/>
      <rgbColor rgb="FFBCAFA0"/>
      <rgbColor rgb="FF5F7F5A"/>
      <rgbColor rgb="FF9999FF"/>
      <rgbColor rgb="FF993366"/>
      <rgbColor rgb="FFFFF6E5"/>
      <rgbColor rgb="FFF2EFEA"/>
      <rgbColor rgb="FF660066"/>
      <rgbColor rgb="FFD57E40"/>
      <rgbColor rgb="FF0066CC"/>
      <rgbColor rgb="FFCFDDCB"/>
      <rgbColor rgb="FF000080"/>
      <rgbColor rgb="FFFF00FF"/>
      <rgbColor rgb="FFFFFF00"/>
      <rgbColor rgb="FF00FFFF"/>
      <rgbColor rgb="FF800080"/>
      <rgbColor rgb="FF800000"/>
      <rgbColor rgb="FF008080"/>
      <rgbColor rgb="FF0000FF"/>
      <rgbColor rgb="FF00CCFF"/>
      <rgbColor rgb="FFFBF7F1"/>
      <rgbColor rgb="FFCCFFCC"/>
      <rgbColor rgb="FFFFFF99"/>
      <rgbColor rgb="FF99CCFF"/>
      <rgbColor rgb="FFFF99CC"/>
      <rgbColor rgb="FFCC99FF"/>
      <rgbColor rgb="FFF6D7BF"/>
      <rgbColor rgb="FF3366FF"/>
      <rgbColor rgb="FF33CCCC"/>
      <rgbColor rgb="FF99CC00"/>
      <rgbColor rgb="FFFFCC00"/>
      <rgbColor rgb="FFFF9900"/>
      <rgbColor rgb="FFFF6600"/>
      <rgbColor rgb="FF6B6B6B"/>
      <rgbColor rgb="FF969696"/>
      <rgbColor rgb="FF003366"/>
      <rgbColor rgb="FF339966"/>
      <rgbColor rgb="FF003300"/>
      <rgbColor rgb="FF333300"/>
      <rgbColor rgb="FF993300"/>
      <rgbColor rgb="FF993366"/>
      <rgbColor rgb="FF555555"/>
      <rgbColor rgb="FF1F1F1F"/>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D57E40"/>
    <pageSetUpPr fitToPage="1"/>
  </sheetPr>
  <dimension ref="B2:B24"/>
  <sheetViews>
    <sheetView showGridLines="0" tabSelected="1" zoomScaleNormal="100" workbookViewId="0"/>
  </sheetViews>
  <sheetFormatPr defaultColWidth="8.6328125" defaultRowHeight="14.5" x14ac:dyDescent="0.35"/>
  <cols>
    <col min="1" max="1" width="3" customWidth="1"/>
    <col min="2" max="2" width="100" customWidth="1"/>
  </cols>
  <sheetData>
    <row r="2" spans="2:2" ht="27.5" x14ac:dyDescent="0.55000000000000004">
      <c r="B2" s="13" t="s">
        <v>0</v>
      </c>
    </row>
    <row r="3" spans="2:2" x14ac:dyDescent="0.35">
      <c r="B3" s="14" t="s">
        <v>1</v>
      </c>
    </row>
    <row r="5" spans="2:2" ht="16.5" x14ac:dyDescent="0.35">
      <c r="B5" s="15" t="s">
        <v>2</v>
      </c>
    </row>
    <row r="6" spans="2:2" ht="30" customHeight="1" x14ac:dyDescent="0.35">
      <c r="B6" s="16" t="s">
        <v>3</v>
      </c>
    </row>
    <row r="7" spans="2:2" ht="30" customHeight="1" x14ac:dyDescent="0.35">
      <c r="B7" s="16" t="s">
        <v>4</v>
      </c>
    </row>
    <row r="8" spans="2:2" ht="30" customHeight="1" x14ac:dyDescent="0.35">
      <c r="B8" s="16" t="s">
        <v>5</v>
      </c>
    </row>
    <row r="9" spans="2:2" ht="30" customHeight="1" x14ac:dyDescent="0.35">
      <c r="B9" s="16" t="s">
        <v>6</v>
      </c>
    </row>
    <row r="10" spans="2:2" ht="30" customHeight="1" x14ac:dyDescent="0.35">
      <c r="B10" s="16" t="s">
        <v>7</v>
      </c>
    </row>
    <row r="12" spans="2:2" ht="16.5" x14ac:dyDescent="0.35">
      <c r="B12" s="15" t="s">
        <v>8</v>
      </c>
    </row>
    <row r="13" spans="2:2" ht="30" customHeight="1" x14ac:dyDescent="0.35">
      <c r="B13" s="16" t="s">
        <v>9</v>
      </c>
    </row>
    <row r="14" spans="2:2" ht="30" customHeight="1" x14ac:dyDescent="0.35">
      <c r="B14" s="16" t="s">
        <v>10</v>
      </c>
    </row>
    <row r="16" spans="2:2" ht="16.5" x14ac:dyDescent="0.35">
      <c r="B16" s="15" t="s">
        <v>11</v>
      </c>
    </row>
    <row r="17" spans="2:2" ht="30" customHeight="1" x14ac:dyDescent="0.35">
      <c r="B17" s="16" t="s">
        <v>12</v>
      </c>
    </row>
    <row r="18" spans="2:2" ht="30" customHeight="1" x14ac:dyDescent="0.35">
      <c r="B18" s="16" t="s">
        <v>13</v>
      </c>
    </row>
    <row r="20" spans="2:2" ht="16.5" x14ac:dyDescent="0.35">
      <c r="B20" s="15" t="s">
        <v>14</v>
      </c>
    </row>
    <row r="21" spans="2:2" ht="30" customHeight="1" x14ac:dyDescent="0.35">
      <c r="B21" s="16" t="s">
        <v>15</v>
      </c>
    </row>
    <row r="23" spans="2:2" ht="16.5" x14ac:dyDescent="0.35">
      <c r="B23" s="15" t="s">
        <v>16</v>
      </c>
    </row>
    <row r="24" spans="2:2" ht="30" customHeight="1" x14ac:dyDescent="0.35">
      <c r="B24" s="16" t="s">
        <v>17</v>
      </c>
    </row>
  </sheetData>
  <pageMargins left="0.75" right="0.75" top="1" bottom="1" header="0.511811023622047" footer="0.511811023622047"/>
  <pageSetup fitToHeight="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K27"/>
  <sheetViews>
    <sheetView showGridLines="0" zoomScaleNormal="100" workbookViewId="0">
      <selection activeCell="C31" sqref="C31"/>
    </sheetView>
  </sheetViews>
  <sheetFormatPr defaultColWidth="8.6328125" defaultRowHeight="14.5" x14ac:dyDescent="0.35"/>
  <cols>
    <col min="1" max="1" width="3" customWidth="1"/>
    <col min="2" max="2" width="44" customWidth="1"/>
    <col min="3" max="9" width="12" customWidth="1"/>
  </cols>
  <sheetData>
    <row r="2" spans="2:11" ht="25" x14ac:dyDescent="0.5">
      <c r="B2" s="17" t="s">
        <v>18</v>
      </c>
    </row>
    <row r="3" spans="2:11" x14ac:dyDescent="0.35">
      <c r="B3" s="18" t="s">
        <v>19</v>
      </c>
    </row>
    <row r="4" spans="2:11" ht="15.5" x14ac:dyDescent="0.35">
      <c r="B4" s="19" t="s">
        <v>20</v>
      </c>
    </row>
    <row r="5" spans="2:11" x14ac:dyDescent="0.35">
      <c r="B5" s="20" t="s">
        <v>21</v>
      </c>
      <c r="C5" s="12" t="s">
        <v>102</v>
      </c>
      <c r="D5" s="12"/>
      <c r="E5" s="12"/>
    </row>
    <row r="6" spans="2:11" x14ac:dyDescent="0.35">
      <c r="B6" s="20" t="s">
        <v>23</v>
      </c>
      <c r="C6" s="12" t="s">
        <v>103</v>
      </c>
      <c r="D6" s="12"/>
      <c r="E6" s="12"/>
    </row>
    <row r="7" spans="2:11" x14ac:dyDescent="0.35">
      <c r="B7" s="20" t="s">
        <v>25</v>
      </c>
      <c r="C7" s="12" t="s">
        <v>104</v>
      </c>
      <c r="D7" s="12"/>
      <c r="E7" s="12"/>
    </row>
    <row r="9" spans="2:11" ht="15.5" x14ac:dyDescent="0.35">
      <c r="B9" s="19" t="s">
        <v>26</v>
      </c>
    </row>
    <row r="10" spans="2:11" x14ac:dyDescent="0.35">
      <c r="B10" s="20" t="s">
        <v>27</v>
      </c>
      <c r="C10" s="11">
        <v>46235</v>
      </c>
      <c r="D10" s="11"/>
      <c r="E10" s="11"/>
      <c r="G10" s="21" t="s">
        <v>28</v>
      </c>
    </row>
    <row r="12" spans="2:11" ht="15.5" x14ac:dyDescent="0.35">
      <c r="B12" s="19" t="s">
        <v>29</v>
      </c>
    </row>
    <row r="13" spans="2:11" x14ac:dyDescent="0.35">
      <c r="B13" s="20" t="s">
        <v>30</v>
      </c>
      <c r="C13" s="12" t="s">
        <v>31</v>
      </c>
      <c r="D13" s="12"/>
      <c r="E13" s="12"/>
      <c r="F13" s="12"/>
    </row>
    <row r="14" spans="2:11" x14ac:dyDescent="0.35">
      <c r="B14" s="20" t="s">
        <v>32</v>
      </c>
      <c r="C14" s="10">
        <v>46237</v>
      </c>
      <c r="D14" s="10"/>
      <c r="E14" s="10"/>
      <c r="F14" s="22" t="str">
        <f>IF(C14="","",IF(WEEKDAY(C14,2)&lt;&gt;1,"That date is a "&amp;TEXT(C14,"dddd")&amp;". Pick a Monday.",""))</f>
        <v/>
      </c>
    </row>
    <row r="15" spans="2:11" x14ac:dyDescent="0.35">
      <c r="B15" s="20" t="s">
        <v>33</v>
      </c>
      <c r="C15" s="12" t="s">
        <v>102</v>
      </c>
      <c r="D15" s="12"/>
      <c r="E15" s="12"/>
      <c r="K15" s="23" t="str">
        <f>IF($C$15=$C$5,$C$6,$C$5)</f>
        <v>John</v>
      </c>
    </row>
    <row r="17" spans="2:9" ht="15.5" x14ac:dyDescent="0.35">
      <c r="B17" s="19" t="s">
        <v>34</v>
      </c>
    </row>
    <row r="18" spans="2:9" x14ac:dyDescent="0.35">
      <c r="C18" s="24" t="s">
        <v>35</v>
      </c>
      <c r="D18" s="24" t="s">
        <v>36</v>
      </c>
      <c r="E18" s="24" t="s">
        <v>37</v>
      </c>
      <c r="F18" s="24" t="s">
        <v>38</v>
      </c>
      <c r="G18" s="24" t="s">
        <v>39</v>
      </c>
      <c r="H18" s="24" t="s">
        <v>40</v>
      </c>
      <c r="I18" s="24" t="s">
        <v>41</v>
      </c>
    </row>
    <row r="19" spans="2:9" x14ac:dyDescent="0.35">
      <c r="B19" s="20" t="s">
        <v>42</v>
      </c>
      <c r="C19" s="25"/>
      <c r="D19" s="25"/>
      <c r="E19" s="25"/>
      <c r="F19" s="25"/>
      <c r="G19" s="25"/>
      <c r="H19" s="25"/>
      <c r="I19" s="25"/>
    </row>
    <row r="20" spans="2:9" x14ac:dyDescent="0.35">
      <c r="B20" s="20" t="s">
        <v>43</v>
      </c>
      <c r="C20" s="25"/>
      <c r="D20" s="25"/>
      <c r="E20" s="25"/>
      <c r="F20" s="25"/>
      <c r="G20" s="25"/>
      <c r="H20" s="25"/>
      <c r="I20" s="25"/>
    </row>
    <row r="22" spans="2:9" ht="15.5" x14ac:dyDescent="0.35">
      <c r="B22" s="19" t="s">
        <v>44</v>
      </c>
    </row>
    <row r="23" spans="2:9" x14ac:dyDescent="0.35">
      <c r="C23" s="24" t="s">
        <v>35</v>
      </c>
      <c r="D23" s="24" t="s">
        <v>36</v>
      </c>
      <c r="E23" s="24" t="s">
        <v>37</v>
      </c>
      <c r="F23" s="24" t="s">
        <v>38</v>
      </c>
      <c r="G23" s="24" t="s">
        <v>39</v>
      </c>
      <c r="H23" s="24" t="s">
        <v>40</v>
      </c>
      <c r="I23" s="24" t="s">
        <v>41</v>
      </c>
    </row>
    <row r="24" spans="2:9" x14ac:dyDescent="0.35">
      <c r="B24" s="20" t="s">
        <v>42</v>
      </c>
      <c r="C24" s="26" t="str">
        <f>IF($C$13="Custom (fill in below)",IF(C19="","",C19),IFERROR(IF(INDEX(Lists!$B$2:$O$9,MATCH($C$13,Lists!$A$2:$A$9,0),1)=1,$C$15,$K$15),""))</f>
        <v>Jane</v>
      </c>
      <c r="D24" s="26" t="str">
        <f>IF($C$13="Custom (fill in below)",IF(D19="","",D19),IFERROR(IF(INDEX(Lists!$B$2:$O$9,MATCH($C$13,Lists!$A$2:$A$9,0),2)=1,$C$15,$K$15),""))</f>
        <v>Jane</v>
      </c>
      <c r="E24" s="26" t="str">
        <f>IF($C$13="Custom (fill in below)",IF(E19="","",E19),IFERROR(IF(INDEX(Lists!$B$2:$O$9,MATCH($C$13,Lists!$A$2:$A$9,0),3)=1,$C$15,$K$15),""))</f>
        <v>John</v>
      </c>
      <c r="F24" s="26" t="str">
        <f>IF($C$13="Custom (fill in below)",IF(F19="","",F19),IFERROR(IF(INDEX(Lists!$B$2:$O$9,MATCH($C$13,Lists!$A$2:$A$9,0),4)=1,$C$15,$K$15),""))</f>
        <v>John</v>
      </c>
      <c r="G24" s="26" t="str">
        <f>IF($C$13="Custom (fill in below)",IF(G19="","",G19),IFERROR(IF(INDEX(Lists!$B$2:$O$9,MATCH($C$13,Lists!$A$2:$A$9,0),5)=1,$C$15,$K$15),""))</f>
        <v>Jane</v>
      </c>
      <c r="H24" s="26" t="str">
        <f>IF($C$13="Custom (fill in below)",IF(H19="","",H19),IFERROR(IF(INDEX(Lists!$B$2:$O$9,MATCH($C$13,Lists!$A$2:$A$9,0),6)=1,$C$15,$K$15),""))</f>
        <v>Jane</v>
      </c>
      <c r="I24" s="26" t="str">
        <f>IF($C$13="Custom (fill in below)",IF(I19="","",I19),IFERROR(IF(INDEX(Lists!$B$2:$O$9,MATCH($C$13,Lists!$A$2:$A$9,0),7)=1,$C$15,$K$15),""))</f>
        <v>Jane</v>
      </c>
    </row>
    <row r="25" spans="2:9" x14ac:dyDescent="0.35">
      <c r="B25" s="20" t="s">
        <v>43</v>
      </c>
      <c r="C25" s="26" t="str">
        <f>IF($C$13="Custom (fill in below)",IF(C20="","",C20),IFERROR(IF(INDEX(Lists!$B$2:$O$9,MATCH($C$13,Lists!$A$2:$A$9,0),8)=1,$C$15,$K$15),""))</f>
        <v>John</v>
      </c>
      <c r="D25" s="26" t="str">
        <f>IF($C$13="Custom (fill in below)",IF(D20="","",D20),IFERROR(IF(INDEX(Lists!$B$2:$O$9,MATCH($C$13,Lists!$A$2:$A$9,0),9)=1,$C$15,$K$15),""))</f>
        <v>John</v>
      </c>
      <c r="E25" s="26" t="str">
        <f>IF($C$13="Custom (fill in below)",IF(E20="","",E20),IFERROR(IF(INDEX(Lists!$B$2:$O$9,MATCH($C$13,Lists!$A$2:$A$9,0),10)=1,$C$15,$K$15),""))</f>
        <v>Jane</v>
      </c>
      <c r="F25" s="26" t="str">
        <f>IF($C$13="Custom (fill in below)",IF(F20="","",F20),IFERROR(IF(INDEX(Lists!$B$2:$O$9,MATCH($C$13,Lists!$A$2:$A$9,0),11)=1,$C$15,$K$15),""))</f>
        <v>Jane</v>
      </c>
      <c r="G25" s="26" t="str">
        <f>IF($C$13="Custom (fill in below)",IF(G20="","",G20),IFERROR(IF(INDEX(Lists!$B$2:$O$9,MATCH($C$13,Lists!$A$2:$A$9,0),12)=1,$C$15,$K$15),""))</f>
        <v>John</v>
      </c>
      <c r="H25" s="26" t="str">
        <f>IF($C$13="Custom (fill in below)",IF(H20="","",H20),IFERROR(IF(INDEX(Lists!$B$2:$O$9,MATCH($C$13,Lists!$A$2:$A$9,0),13)=1,$C$15,$K$15),""))</f>
        <v>John</v>
      </c>
      <c r="I25" s="26" t="str">
        <f>IF($C$13="Custom (fill in below)",IF(I20="","",I20),IFERROR(IF(INDEX(Lists!$B$2:$O$9,MATCH($C$13,Lists!$A$2:$A$9,0),14)=1,$C$15,$K$15),""))</f>
        <v>John</v>
      </c>
    </row>
    <row r="27" spans="2:9" x14ac:dyDescent="0.35">
      <c r="B27" s="27" t="s">
        <v>45</v>
      </c>
      <c r="C27" s="28" t="str">
        <f>$C$5&amp;": "&amp;COUNTIF($C$24:$I$25,$C$5)&amp;"   "&amp;$C$6&amp;": "&amp;COUNTIF($C$24:$I$25,$C$6)</f>
        <v>Jane: 7   John: 7</v>
      </c>
    </row>
  </sheetData>
  <sheetProtection sheet="1" formatColumns="0" formatRows="0"/>
  <mergeCells count="7">
    <mergeCell ref="C14:E14"/>
    <mergeCell ref="C15:E15"/>
    <mergeCell ref="C5:E5"/>
    <mergeCell ref="C6:E6"/>
    <mergeCell ref="C7:E7"/>
    <mergeCell ref="C10:E10"/>
    <mergeCell ref="C13:F13"/>
  </mergeCells>
  <conditionalFormatting sqref="C24:I25">
    <cfRule type="expression" dxfId="289" priority="2">
      <formula>AND(C24&lt;&gt;"",C24=$C$5)</formula>
    </cfRule>
    <cfRule type="expression" dxfId="288" priority="3">
      <formula>AND(C24&lt;&gt;"",C24=$C$6)</formula>
    </cfRule>
  </conditionalFormatting>
  <dataValidations count="2">
    <dataValidation type="list" allowBlank="1" sqref="C15 C19:I20" xr:uid="{00000000-0002-0000-0100-000001000000}">
      <formula1>$C$5:$C$6</formula1>
      <formula2>0</formula2>
    </dataValidation>
    <dataValidation type="date" operator="greaterThan" showErrorMessage="1" error="Enter a date like 8/1/2026" sqref="C10 C14" xr:uid="{00000000-0002-0000-0100-000002000000}">
      <formula1>36526</formula1>
      <formula2>0</formula2>
    </dataValidation>
  </dataValidations>
  <pageMargins left="0.75" right="0.75" top="1" bottom="1" header="0.511811023622047" footer="0.511811023622047"/>
  <pageSetup fitToHeight="0" orientation="portrait" horizontalDpi="300" verticalDpi="300"/>
  <extLst>
    <ext xmlns:x14="http://schemas.microsoft.com/office/spreadsheetml/2009/9/main" uri="{CCE6A557-97BC-4b89-ADB6-D9C93CAAB3DF}">
      <x14:dataValidations xmlns:xm="http://schemas.microsoft.com/office/excel/2006/main" count="1">
        <x14:dataValidation type="list" xr:uid="{00000000-0002-0000-0100-000000000000}">
          <x14:formula1>
            <xm:f>Lists!$A$2:$A$9</xm:f>
          </x14:formula1>
          <x14:formula2>
            <xm:f>0</xm:f>
          </x14:formula2>
          <xm:sqref>C13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Z64"/>
  <sheetViews>
    <sheetView showGridLines="0" zoomScaleNormal="100" workbookViewId="0">
      <pane ySplit="4" topLeftCell="A5" activePane="bottomLeft" state="frozen"/>
      <selection pane="bottomLeft"/>
    </sheetView>
  </sheetViews>
  <sheetFormatPr defaultColWidth="8.6328125" defaultRowHeight="14.5" x14ac:dyDescent="0.35"/>
  <cols>
    <col min="1" max="1" width="2" customWidth="1"/>
    <col min="2" max="8" width="8.6328125" customWidth="1"/>
    <col min="9" max="9" width="2.453125" customWidth="1"/>
    <col min="10" max="16" width="8.6328125" customWidth="1"/>
    <col min="17" max="17" width="2.453125" customWidth="1"/>
    <col min="18" max="24" width="8.6328125" customWidth="1"/>
    <col min="26" max="26" width="13" hidden="1" customWidth="1"/>
  </cols>
  <sheetData>
    <row r="1" spans="2:26" ht="25" x14ac:dyDescent="0.5">
      <c r="B1" s="17" t="str">
        <f>"Parenting Time Calendar"&amp;IF(Setup!$C$7="",""," for "&amp;Setup!$C$7)</f>
        <v>Parenting Time Calendar for Sally and Joey</v>
      </c>
      <c r="Z1" s="23" t="str">
        <f>Setup!$C$5</f>
        <v>Jane</v>
      </c>
    </row>
    <row r="2" spans="2:26" x14ac:dyDescent="0.35">
      <c r="B2" s="18" t="str">
        <f>TEXT(Days!$A$2,"mmmm yyyy")&amp;" through "&amp;TEXT(Days!$K$1,"mmmm yyyy")&amp;"   |   Pattern: "&amp;Setup!$C$13</f>
        <v>August 2026 through July 2027   |   Pattern: 2-2-3 rotation</v>
      </c>
      <c r="Z2" s="23" t="str">
        <f>Setup!$C$6</f>
        <v>John</v>
      </c>
    </row>
    <row r="4" spans="2:26" x14ac:dyDescent="0.35">
      <c r="B4" s="29" t="s">
        <v>46</v>
      </c>
      <c r="C4" s="9" t="str">
        <f>Setup!$C$5</f>
        <v>Jane</v>
      </c>
      <c r="D4" s="9"/>
      <c r="E4" s="8" t="str">
        <f>Setup!$C$6</f>
        <v>John</v>
      </c>
      <c r="F4" s="8"/>
      <c r="H4" s="7" t="str">
        <f>Setup!$C$5&amp;" *"</f>
        <v>Jane *</v>
      </c>
      <c r="I4" s="7"/>
      <c r="J4" s="6" t="str">
        <f>Setup!$C$6&amp;" *"</f>
        <v>John *</v>
      </c>
      <c r="K4" s="6"/>
      <c r="L4" s="21" t="s">
        <v>47</v>
      </c>
    </row>
    <row r="6" spans="2:26" ht="16.5" x14ac:dyDescent="0.35">
      <c r="B6" s="5">
        <f>EDATE(Days!$A$2,0)</f>
        <v>46235</v>
      </c>
      <c r="C6" s="5"/>
      <c r="D6" s="5"/>
      <c r="E6" s="5"/>
      <c r="F6" s="5"/>
      <c r="G6" s="5"/>
      <c r="H6" s="5"/>
      <c r="J6" s="5">
        <f>EDATE(Days!$A$2,1)</f>
        <v>46266</v>
      </c>
      <c r="K6" s="5"/>
      <c r="L6" s="5"/>
      <c r="M6" s="5"/>
      <c r="N6" s="5"/>
      <c r="O6" s="5"/>
      <c r="P6" s="5"/>
      <c r="R6" s="5">
        <f>EDATE(Days!$A$2,2)</f>
        <v>46296</v>
      </c>
      <c r="S6" s="5"/>
      <c r="T6" s="5"/>
      <c r="U6" s="5"/>
      <c r="V6" s="5"/>
      <c r="W6" s="5"/>
      <c r="X6" s="5"/>
    </row>
    <row r="7" spans="2:26" x14ac:dyDescent="0.35">
      <c r="B7" s="30" t="s">
        <v>41</v>
      </c>
      <c r="C7" s="30" t="s">
        <v>35</v>
      </c>
      <c r="D7" s="30" t="s">
        <v>36</v>
      </c>
      <c r="E7" s="30" t="s">
        <v>37</v>
      </c>
      <c r="F7" s="30" t="s">
        <v>38</v>
      </c>
      <c r="G7" s="30" t="s">
        <v>39</v>
      </c>
      <c r="H7" s="30" t="s">
        <v>40</v>
      </c>
      <c r="J7" s="30" t="s">
        <v>41</v>
      </c>
      <c r="K7" s="30" t="s">
        <v>35</v>
      </c>
      <c r="L7" s="30" t="s">
        <v>36</v>
      </c>
      <c r="M7" s="30" t="s">
        <v>37</v>
      </c>
      <c r="N7" s="30" t="s">
        <v>38</v>
      </c>
      <c r="O7" s="30" t="s">
        <v>39</v>
      </c>
      <c r="P7" s="30" t="s">
        <v>40</v>
      </c>
      <c r="R7" s="30" t="s">
        <v>41</v>
      </c>
      <c r="S7" s="30" t="s">
        <v>35</v>
      </c>
      <c r="T7" s="30" t="s">
        <v>36</v>
      </c>
      <c r="U7" s="30" t="s">
        <v>37</v>
      </c>
      <c r="V7" s="30" t="s">
        <v>38</v>
      </c>
      <c r="W7" s="30" t="s">
        <v>39</v>
      </c>
      <c r="X7" s="30" t="s">
        <v>40</v>
      </c>
    </row>
    <row r="8" spans="2:26" ht="15" customHeight="1" x14ac:dyDescent="0.35">
      <c r="B8" s="31" t="str">
        <f>IF(MONTH($B$6-WEEKDAY($B$6)+1)=MONTH($B$6),$B$6-WEEKDAY($B$6)+1,"")</f>
        <v/>
      </c>
      <c r="C8" s="31" t="str">
        <f>IF(MONTH($B$6-WEEKDAY($B$6)+2)=MONTH($B$6),$B$6-WEEKDAY($B$6)+2,"")</f>
        <v/>
      </c>
      <c r="D8" s="31" t="str">
        <f>IF(MONTH($B$6-WEEKDAY($B$6)+3)=MONTH($B$6),$B$6-WEEKDAY($B$6)+3,"")</f>
        <v/>
      </c>
      <c r="E8" s="31" t="str">
        <f>IF(MONTH($B$6-WEEKDAY($B$6)+4)=MONTH($B$6),$B$6-WEEKDAY($B$6)+4,"")</f>
        <v/>
      </c>
      <c r="F8" s="31" t="str">
        <f>IF(MONTH($B$6-WEEKDAY($B$6)+5)=MONTH($B$6),$B$6-WEEKDAY($B$6)+5,"")</f>
        <v/>
      </c>
      <c r="G8" s="31" t="str">
        <f>IF(MONTH($B$6-WEEKDAY($B$6)+6)=MONTH($B$6),$B$6-WEEKDAY($B$6)+6,"")</f>
        <v/>
      </c>
      <c r="H8" s="31">
        <f>IF(MONTH($B$6-WEEKDAY($B$6)+7)=MONTH($B$6),$B$6-WEEKDAY($B$6)+7,"")</f>
        <v>46235</v>
      </c>
      <c r="J8" s="31" t="str">
        <f>IF(MONTH($J$6-WEEKDAY($J$6)+1)=MONTH($J$6),$J$6-WEEKDAY($J$6)+1,"")</f>
        <v/>
      </c>
      <c r="K8" s="31" t="str">
        <f>IF(MONTH($J$6-WEEKDAY($J$6)+2)=MONTH($J$6),$J$6-WEEKDAY($J$6)+2,"")</f>
        <v/>
      </c>
      <c r="L8" s="31">
        <f>IF(MONTH($J$6-WEEKDAY($J$6)+3)=MONTH($J$6),$J$6-WEEKDAY($J$6)+3,"")</f>
        <v>46266</v>
      </c>
      <c r="M8" s="31">
        <f>IF(MONTH($J$6-WEEKDAY($J$6)+4)=MONTH($J$6),$J$6-WEEKDAY($J$6)+4,"")</f>
        <v>46267</v>
      </c>
      <c r="N8" s="31">
        <f>IF(MONTH($J$6-WEEKDAY($J$6)+5)=MONTH($J$6),$J$6-WEEKDAY($J$6)+5,"")</f>
        <v>46268</v>
      </c>
      <c r="O8" s="31">
        <f>IF(MONTH($J$6-WEEKDAY($J$6)+6)=MONTH($J$6),$J$6-WEEKDAY($J$6)+6,"")</f>
        <v>46269</v>
      </c>
      <c r="P8" s="31">
        <f>IF(MONTH($J$6-WEEKDAY($J$6)+7)=MONTH($J$6),$J$6-WEEKDAY($J$6)+7,"")</f>
        <v>46270</v>
      </c>
      <c r="R8" s="31" t="str">
        <f>IF(MONTH($R$6-WEEKDAY($R$6)+1)=MONTH($R$6),$R$6-WEEKDAY($R$6)+1,"")</f>
        <v/>
      </c>
      <c r="S8" s="31" t="str">
        <f>IF(MONTH($R$6-WEEKDAY($R$6)+2)=MONTH($R$6),$R$6-WEEKDAY($R$6)+2,"")</f>
        <v/>
      </c>
      <c r="T8" s="31" t="str">
        <f>IF(MONTH($R$6-WEEKDAY($R$6)+3)=MONTH($R$6),$R$6-WEEKDAY($R$6)+3,"")</f>
        <v/>
      </c>
      <c r="U8" s="31" t="str">
        <f>IF(MONTH($R$6-WEEKDAY($R$6)+4)=MONTH($R$6),$R$6-WEEKDAY($R$6)+4,"")</f>
        <v/>
      </c>
      <c r="V8" s="31">
        <f>IF(MONTH($R$6-WEEKDAY($R$6)+5)=MONTH($R$6),$R$6-WEEKDAY($R$6)+5,"")</f>
        <v>46296</v>
      </c>
      <c r="W8" s="31">
        <f>IF(MONTH($R$6-WEEKDAY($R$6)+6)=MONTH($R$6),$R$6-WEEKDAY($R$6)+6,"")</f>
        <v>46297</v>
      </c>
      <c r="X8" s="31">
        <f>IF(MONTH($R$6-WEEKDAY($R$6)+7)=MONTH($R$6),$R$6-WEEKDAY($R$6)+7,"")</f>
        <v>46298</v>
      </c>
    </row>
    <row r="9" spans="2:26" ht="13.5" customHeight="1" x14ac:dyDescent="0.35">
      <c r="B9" s="32" t="str">
        <f>IF(B8="","",IFERROR(INDEX(Days!$H$2:$H$367,MATCH(B8,Days!$A$2:$A$367,0)),""))</f>
        <v/>
      </c>
      <c r="C9" s="32" t="str">
        <f>IF(C8="","",IFERROR(INDEX(Days!$H$2:$H$367,MATCH(C8,Days!$A$2:$A$367,0)),""))</f>
        <v/>
      </c>
      <c r="D9" s="32" t="str">
        <f>IF(D8="","",IFERROR(INDEX(Days!$H$2:$H$367,MATCH(D8,Days!$A$2:$A$367,0)),""))</f>
        <v/>
      </c>
      <c r="E9" s="32" t="str">
        <f>IF(E8="","",IFERROR(INDEX(Days!$H$2:$H$367,MATCH(E8,Days!$A$2:$A$367,0)),""))</f>
        <v/>
      </c>
      <c r="F9" s="32" t="str">
        <f>IF(F8="","",IFERROR(INDEX(Days!$H$2:$H$367,MATCH(F8,Days!$A$2:$A$367,0)),""))</f>
        <v/>
      </c>
      <c r="G9" s="32" t="str">
        <f>IF(G8="","",IFERROR(INDEX(Days!$H$2:$H$367,MATCH(G8,Days!$A$2:$A$367,0)),""))</f>
        <v/>
      </c>
      <c r="H9" s="32" t="str">
        <f>IF(H8="","",IFERROR(INDEX(Days!$H$2:$H$367,MATCH(H8,Days!$A$2:$A$367,0)),""))</f>
        <v>John</v>
      </c>
      <c r="J9" s="32" t="str">
        <f>IF(J8="","",IFERROR(INDEX(Days!$H$2:$H$367,MATCH(J8,Days!$A$2:$A$367,0)),""))</f>
        <v/>
      </c>
      <c r="K9" s="32" t="str">
        <f>IF(K8="","",IFERROR(INDEX(Days!$H$2:$H$367,MATCH(K8,Days!$A$2:$A$367,0)),""))</f>
        <v/>
      </c>
      <c r="L9" s="32" t="str">
        <f>IF(L8="","",IFERROR(INDEX(Days!$H$2:$H$367,MATCH(L8,Days!$A$2:$A$367,0)),""))</f>
        <v>Jane</v>
      </c>
      <c r="M9" s="32" t="str">
        <f>IF(M8="","",IFERROR(INDEX(Days!$H$2:$H$367,MATCH(M8,Days!$A$2:$A$367,0)),""))</f>
        <v>John</v>
      </c>
      <c r="N9" s="32" t="str">
        <f>IF(N8="","",IFERROR(INDEX(Days!$H$2:$H$367,MATCH(N8,Days!$A$2:$A$367,0)),""))</f>
        <v>John</v>
      </c>
      <c r="O9" s="32" t="str">
        <f>IF(O8="","",IFERROR(INDEX(Days!$H$2:$H$367,MATCH(O8,Days!$A$2:$A$367,0)),""))</f>
        <v>Jane</v>
      </c>
      <c r="P9" s="32" t="str">
        <f>IF(P8="","",IFERROR(INDEX(Days!$H$2:$H$367,MATCH(P8,Days!$A$2:$A$367,0)),""))</f>
        <v>Jane</v>
      </c>
      <c r="R9" s="32" t="str">
        <f>IF(R8="","",IFERROR(INDEX(Days!$H$2:$H$367,MATCH(R8,Days!$A$2:$A$367,0)),""))</f>
        <v/>
      </c>
      <c r="S9" s="32" t="str">
        <f>IF(S8="","",IFERROR(INDEX(Days!$H$2:$H$367,MATCH(S8,Days!$A$2:$A$367,0)),""))</f>
        <v/>
      </c>
      <c r="T9" s="32" t="str">
        <f>IF(T8="","",IFERROR(INDEX(Days!$H$2:$H$367,MATCH(T8,Days!$A$2:$A$367,0)),""))</f>
        <v/>
      </c>
      <c r="U9" s="32" t="str">
        <f>IF(U8="","",IFERROR(INDEX(Days!$H$2:$H$367,MATCH(U8,Days!$A$2:$A$367,0)),""))</f>
        <v/>
      </c>
      <c r="V9" s="32" t="str">
        <f>IF(V8="","",IFERROR(INDEX(Days!$H$2:$H$367,MATCH(V8,Days!$A$2:$A$367,0)),""))</f>
        <v>John</v>
      </c>
      <c r="W9" s="32" t="str">
        <f>IF(W8="","",IFERROR(INDEX(Days!$H$2:$H$367,MATCH(W8,Days!$A$2:$A$367,0)),""))</f>
        <v>Jane</v>
      </c>
      <c r="X9" s="32" t="str">
        <f>IF(X8="","",IFERROR(INDEX(Days!$H$2:$H$367,MATCH(X8,Days!$A$2:$A$367,0)),""))</f>
        <v>Jane</v>
      </c>
    </row>
    <row r="10" spans="2:26" ht="15" customHeight="1" x14ac:dyDescent="0.35">
      <c r="B10" s="31">
        <f>IF(MONTH($B$6-WEEKDAY($B$6)+8)=MONTH($B$6),$B$6-WEEKDAY($B$6)+8,"")</f>
        <v>46236</v>
      </c>
      <c r="C10" s="31">
        <f>IF(MONTH($B$6-WEEKDAY($B$6)+9)=MONTH($B$6),$B$6-WEEKDAY($B$6)+9,"")</f>
        <v>46237</v>
      </c>
      <c r="D10" s="31">
        <f>IF(MONTH($B$6-WEEKDAY($B$6)+10)=MONTH($B$6),$B$6-WEEKDAY($B$6)+10,"")</f>
        <v>46238</v>
      </c>
      <c r="E10" s="31">
        <f>IF(MONTH($B$6-WEEKDAY($B$6)+11)=MONTH($B$6),$B$6-WEEKDAY($B$6)+11,"")</f>
        <v>46239</v>
      </c>
      <c r="F10" s="31">
        <f>IF(MONTH($B$6-WEEKDAY($B$6)+12)=MONTH($B$6),$B$6-WEEKDAY($B$6)+12,"")</f>
        <v>46240</v>
      </c>
      <c r="G10" s="31">
        <f>IF(MONTH($B$6-WEEKDAY($B$6)+13)=MONTH($B$6),$B$6-WEEKDAY($B$6)+13,"")</f>
        <v>46241</v>
      </c>
      <c r="H10" s="31">
        <f>IF(MONTH($B$6-WEEKDAY($B$6)+14)=MONTH($B$6),$B$6-WEEKDAY($B$6)+14,"")</f>
        <v>46242</v>
      </c>
      <c r="J10" s="31">
        <f>IF(MONTH($J$6-WEEKDAY($J$6)+8)=MONTH($J$6),$J$6-WEEKDAY($J$6)+8,"")</f>
        <v>46271</v>
      </c>
      <c r="K10" s="31">
        <f>IF(MONTH($J$6-WEEKDAY($J$6)+9)=MONTH($J$6),$J$6-WEEKDAY($J$6)+9,"")</f>
        <v>46272</v>
      </c>
      <c r="L10" s="31">
        <f>IF(MONTH($J$6-WEEKDAY($J$6)+10)=MONTH($J$6),$J$6-WEEKDAY($J$6)+10,"")</f>
        <v>46273</v>
      </c>
      <c r="M10" s="31">
        <f>IF(MONTH($J$6-WEEKDAY($J$6)+11)=MONTH($J$6),$J$6-WEEKDAY($J$6)+11,"")</f>
        <v>46274</v>
      </c>
      <c r="N10" s="31">
        <f>IF(MONTH($J$6-WEEKDAY($J$6)+12)=MONTH($J$6),$J$6-WEEKDAY($J$6)+12,"")</f>
        <v>46275</v>
      </c>
      <c r="O10" s="31">
        <f>IF(MONTH($J$6-WEEKDAY($J$6)+13)=MONTH($J$6),$J$6-WEEKDAY($J$6)+13,"")</f>
        <v>46276</v>
      </c>
      <c r="P10" s="31">
        <f>IF(MONTH($J$6-WEEKDAY($J$6)+14)=MONTH($J$6),$J$6-WEEKDAY($J$6)+14,"")</f>
        <v>46277</v>
      </c>
      <c r="R10" s="31">
        <f>IF(MONTH($R$6-WEEKDAY($R$6)+8)=MONTH($R$6),$R$6-WEEKDAY($R$6)+8,"")</f>
        <v>46299</v>
      </c>
      <c r="S10" s="31">
        <f>IF(MONTH($R$6-WEEKDAY($R$6)+9)=MONTH($R$6),$R$6-WEEKDAY($R$6)+9,"")</f>
        <v>46300</v>
      </c>
      <c r="T10" s="31">
        <f>IF(MONTH($R$6-WEEKDAY($R$6)+10)=MONTH($R$6),$R$6-WEEKDAY($R$6)+10,"")</f>
        <v>46301</v>
      </c>
      <c r="U10" s="31">
        <f>IF(MONTH($R$6-WEEKDAY($R$6)+11)=MONTH($R$6),$R$6-WEEKDAY($R$6)+11,"")</f>
        <v>46302</v>
      </c>
      <c r="V10" s="31">
        <f>IF(MONTH($R$6-WEEKDAY($R$6)+12)=MONTH($R$6),$R$6-WEEKDAY($R$6)+12,"")</f>
        <v>46303</v>
      </c>
      <c r="W10" s="31">
        <f>IF(MONTH($R$6-WEEKDAY($R$6)+13)=MONTH($R$6),$R$6-WEEKDAY($R$6)+13,"")</f>
        <v>46304</v>
      </c>
      <c r="X10" s="31">
        <f>IF(MONTH($R$6-WEEKDAY($R$6)+14)=MONTH($R$6),$R$6-WEEKDAY($R$6)+14,"")</f>
        <v>46305</v>
      </c>
    </row>
    <row r="11" spans="2:26" ht="13.5" customHeight="1" x14ac:dyDescent="0.35">
      <c r="B11" s="32" t="str">
        <f>IF(B10="","",IFERROR(INDEX(Days!$H$2:$H$367,MATCH(B10,Days!$A$2:$A$367,0)),""))</f>
        <v>John</v>
      </c>
      <c r="C11" s="32" t="str">
        <f>IF(C10="","",IFERROR(INDEX(Days!$H$2:$H$367,MATCH(C10,Days!$A$2:$A$367,0)),""))</f>
        <v>Jane</v>
      </c>
      <c r="D11" s="32" t="str">
        <f>IF(D10="","",IFERROR(INDEX(Days!$H$2:$H$367,MATCH(D10,Days!$A$2:$A$367,0)),""))</f>
        <v>Jane</v>
      </c>
      <c r="E11" s="32" t="str">
        <f>IF(E10="","",IFERROR(INDEX(Days!$H$2:$H$367,MATCH(E10,Days!$A$2:$A$367,0)),""))</f>
        <v>John</v>
      </c>
      <c r="F11" s="32" t="str">
        <f>IF(F10="","",IFERROR(INDEX(Days!$H$2:$H$367,MATCH(F10,Days!$A$2:$A$367,0)),""))</f>
        <v>John</v>
      </c>
      <c r="G11" s="32" t="str">
        <f>IF(G10="","",IFERROR(INDEX(Days!$H$2:$H$367,MATCH(G10,Days!$A$2:$A$367,0)),""))</f>
        <v>Jane</v>
      </c>
      <c r="H11" s="32" t="str">
        <f>IF(H10="","",IFERROR(INDEX(Days!$H$2:$H$367,MATCH(H10,Days!$A$2:$A$367,0)),""))</f>
        <v>Jane</v>
      </c>
      <c r="J11" s="32" t="str">
        <f>IF(J10="","",IFERROR(INDEX(Days!$H$2:$H$367,MATCH(J10,Days!$A$2:$A$367,0)),""))</f>
        <v>Jane</v>
      </c>
      <c r="K11" s="32" t="str">
        <f>IF(K10="","",IFERROR(INDEX(Days!$H$2:$H$367,MATCH(K10,Days!$A$2:$A$367,0)),""))</f>
        <v>John</v>
      </c>
      <c r="L11" s="32" t="str">
        <f>IF(L10="","",IFERROR(INDEX(Days!$H$2:$H$367,MATCH(L10,Days!$A$2:$A$367,0)),""))</f>
        <v>John</v>
      </c>
      <c r="M11" s="32" t="str">
        <f>IF(M10="","",IFERROR(INDEX(Days!$H$2:$H$367,MATCH(M10,Days!$A$2:$A$367,0)),""))</f>
        <v>Jane</v>
      </c>
      <c r="N11" s="32" t="str">
        <f>IF(N10="","",IFERROR(INDEX(Days!$H$2:$H$367,MATCH(N10,Days!$A$2:$A$367,0)),""))</f>
        <v>Jane</v>
      </c>
      <c r="O11" s="32" t="str">
        <f>IF(O10="","",IFERROR(INDEX(Days!$H$2:$H$367,MATCH(O10,Days!$A$2:$A$367,0)),""))</f>
        <v>John</v>
      </c>
      <c r="P11" s="32" t="str">
        <f>IF(P10="","",IFERROR(INDEX(Days!$H$2:$H$367,MATCH(P10,Days!$A$2:$A$367,0)),""))</f>
        <v>John</v>
      </c>
      <c r="R11" s="32" t="str">
        <f>IF(R10="","",IFERROR(INDEX(Days!$H$2:$H$367,MATCH(R10,Days!$A$2:$A$367,0)),""))</f>
        <v>Jane</v>
      </c>
      <c r="S11" s="32" t="str">
        <f>IF(S10="","",IFERROR(INDEX(Days!$H$2:$H$367,MATCH(S10,Days!$A$2:$A$367,0)),""))</f>
        <v>John</v>
      </c>
      <c r="T11" s="32" t="str">
        <f>IF(T10="","",IFERROR(INDEX(Days!$H$2:$H$367,MATCH(T10,Days!$A$2:$A$367,0)),""))</f>
        <v>John</v>
      </c>
      <c r="U11" s="32" t="str">
        <f>IF(U10="","",IFERROR(INDEX(Days!$H$2:$H$367,MATCH(U10,Days!$A$2:$A$367,0)),""))</f>
        <v>Jane</v>
      </c>
      <c r="V11" s="32" t="str">
        <f>IF(V10="","",IFERROR(INDEX(Days!$H$2:$H$367,MATCH(V10,Days!$A$2:$A$367,0)),""))</f>
        <v>Jane</v>
      </c>
      <c r="W11" s="32" t="str">
        <f>IF(W10="","",IFERROR(INDEX(Days!$H$2:$H$367,MATCH(W10,Days!$A$2:$A$367,0)),""))</f>
        <v>Jordan *</v>
      </c>
      <c r="X11" s="32" t="str">
        <f>IF(X10="","",IFERROR(INDEX(Days!$H$2:$H$367,MATCH(X10,Days!$A$2:$A$367,0)),""))</f>
        <v>Jordan *</v>
      </c>
    </row>
    <row r="12" spans="2:26" ht="15" customHeight="1" x14ac:dyDescent="0.35">
      <c r="B12" s="31">
        <f>IF(MONTH($B$6-WEEKDAY($B$6)+15)=MONTH($B$6),$B$6-WEEKDAY($B$6)+15,"")</f>
        <v>46243</v>
      </c>
      <c r="C12" s="31">
        <f>IF(MONTH($B$6-WEEKDAY($B$6)+16)=MONTH($B$6),$B$6-WEEKDAY($B$6)+16,"")</f>
        <v>46244</v>
      </c>
      <c r="D12" s="31">
        <f>IF(MONTH($B$6-WEEKDAY($B$6)+17)=MONTH($B$6),$B$6-WEEKDAY($B$6)+17,"")</f>
        <v>46245</v>
      </c>
      <c r="E12" s="31">
        <f>IF(MONTH($B$6-WEEKDAY($B$6)+18)=MONTH($B$6),$B$6-WEEKDAY($B$6)+18,"")</f>
        <v>46246</v>
      </c>
      <c r="F12" s="31">
        <f>IF(MONTH($B$6-WEEKDAY($B$6)+19)=MONTH($B$6),$B$6-WEEKDAY($B$6)+19,"")</f>
        <v>46247</v>
      </c>
      <c r="G12" s="31">
        <f>IF(MONTH($B$6-WEEKDAY($B$6)+20)=MONTH($B$6),$B$6-WEEKDAY($B$6)+20,"")</f>
        <v>46248</v>
      </c>
      <c r="H12" s="31">
        <f>IF(MONTH($B$6-WEEKDAY($B$6)+21)=MONTH($B$6),$B$6-WEEKDAY($B$6)+21,"")</f>
        <v>46249</v>
      </c>
      <c r="J12" s="31">
        <f>IF(MONTH($J$6-WEEKDAY($J$6)+15)=MONTH($J$6),$J$6-WEEKDAY($J$6)+15,"")</f>
        <v>46278</v>
      </c>
      <c r="K12" s="31">
        <f>IF(MONTH($J$6-WEEKDAY($J$6)+16)=MONTH($J$6),$J$6-WEEKDAY($J$6)+16,"")</f>
        <v>46279</v>
      </c>
      <c r="L12" s="31">
        <f>IF(MONTH($J$6-WEEKDAY($J$6)+17)=MONTH($J$6),$J$6-WEEKDAY($J$6)+17,"")</f>
        <v>46280</v>
      </c>
      <c r="M12" s="31">
        <f>IF(MONTH($J$6-WEEKDAY($J$6)+18)=MONTH($J$6),$J$6-WEEKDAY($J$6)+18,"")</f>
        <v>46281</v>
      </c>
      <c r="N12" s="31">
        <f>IF(MONTH($J$6-WEEKDAY($J$6)+19)=MONTH($J$6),$J$6-WEEKDAY($J$6)+19,"")</f>
        <v>46282</v>
      </c>
      <c r="O12" s="31">
        <f>IF(MONTH($J$6-WEEKDAY($J$6)+20)=MONTH($J$6),$J$6-WEEKDAY($J$6)+20,"")</f>
        <v>46283</v>
      </c>
      <c r="P12" s="31">
        <f>IF(MONTH($J$6-WEEKDAY($J$6)+21)=MONTH($J$6),$J$6-WEEKDAY($J$6)+21,"")</f>
        <v>46284</v>
      </c>
      <c r="R12" s="31">
        <f>IF(MONTH($R$6-WEEKDAY($R$6)+15)=MONTH($R$6),$R$6-WEEKDAY($R$6)+15,"")</f>
        <v>46306</v>
      </c>
      <c r="S12" s="31">
        <f>IF(MONTH($R$6-WEEKDAY($R$6)+16)=MONTH($R$6),$R$6-WEEKDAY($R$6)+16,"")</f>
        <v>46307</v>
      </c>
      <c r="T12" s="31">
        <f>IF(MONTH($R$6-WEEKDAY($R$6)+17)=MONTH($R$6),$R$6-WEEKDAY($R$6)+17,"")</f>
        <v>46308</v>
      </c>
      <c r="U12" s="31">
        <f>IF(MONTH($R$6-WEEKDAY($R$6)+18)=MONTH($R$6),$R$6-WEEKDAY($R$6)+18,"")</f>
        <v>46309</v>
      </c>
      <c r="V12" s="31">
        <f>IF(MONTH($R$6-WEEKDAY($R$6)+19)=MONTH($R$6),$R$6-WEEKDAY($R$6)+19,"")</f>
        <v>46310</v>
      </c>
      <c r="W12" s="31">
        <f>IF(MONTH($R$6-WEEKDAY($R$6)+20)=MONTH($R$6),$R$6-WEEKDAY($R$6)+20,"")</f>
        <v>46311</v>
      </c>
      <c r="X12" s="31">
        <f>IF(MONTH($R$6-WEEKDAY($R$6)+21)=MONTH($R$6),$R$6-WEEKDAY($R$6)+21,"")</f>
        <v>46312</v>
      </c>
    </row>
    <row r="13" spans="2:26" ht="13.5" customHeight="1" x14ac:dyDescent="0.35">
      <c r="B13" s="32" t="str">
        <f>IF(B12="","",IFERROR(INDEX(Days!$H$2:$H$367,MATCH(B12,Days!$A$2:$A$367,0)),""))</f>
        <v>Jane</v>
      </c>
      <c r="C13" s="32" t="str">
        <f>IF(C12="","",IFERROR(INDEX(Days!$H$2:$H$367,MATCH(C12,Days!$A$2:$A$367,0)),""))</f>
        <v>John</v>
      </c>
      <c r="D13" s="32" t="str">
        <f>IF(D12="","",IFERROR(INDEX(Days!$H$2:$H$367,MATCH(D12,Days!$A$2:$A$367,0)),""))</f>
        <v>John</v>
      </c>
      <c r="E13" s="32" t="str">
        <f>IF(E12="","",IFERROR(INDEX(Days!$H$2:$H$367,MATCH(E12,Days!$A$2:$A$367,0)),""))</f>
        <v>Jane</v>
      </c>
      <c r="F13" s="32" t="str">
        <f>IF(F12="","",IFERROR(INDEX(Days!$H$2:$H$367,MATCH(F12,Days!$A$2:$A$367,0)),""))</f>
        <v>Jane</v>
      </c>
      <c r="G13" s="32" t="str">
        <f>IF(G12="","",IFERROR(INDEX(Days!$H$2:$H$367,MATCH(G12,Days!$A$2:$A$367,0)),""))</f>
        <v>John</v>
      </c>
      <c r="H13" s="32" t="str">
        <f>IF(H12="","",IFERROR(INDEX(Days!$H$2:$H$367,MATCH(H12,Days!$A$2:$A$367,0)),""))</f>
        <v>John</v>
      </c>
      <c r="J13" s="32" t="str">
        <f>IF(J12="","",IFERROR(INDEX(Days!$H$2:$H$367,MATCH(J12,Days!$A$2:$A$367,0)),""))</f>
        <v>John</v>
      </c>
      <c r="K13" s="32" t="str">
        <f>IF(K12="","",IFERROR(INDEX(Days!$H$2:$H$367,MATCH(K12,Days!$A$2:$A$367,0)),""))</f>
        <v>Jane</v>
      </c>
      <c r="L13" s="32" t="str">
        <f>IF(L12="","",IFERROR(INDEX(Days!$H$2:$H$367,MATCH(L12,Days!$A$2:$A$367,0)),""))</f>
        <v>Jane</v>
      </c>
      <c r="M13" s="32" t="str">
        <f>IF(M12="","",IFERROR(INDEX(Days!$H$2:$H$367,MATCH(M12,Days!$A$2:$A$367,0)),""))</f>
        <v>John</v>
      </c>
      <c r="N13" s="32" t="str">
        <f>IF(N12="","",IFERROR(INDEX(Days!$H$2:$H$367,MATCH(N12,Days!$A$2:$A$367,0)),""))</f>
        <v>John</v>
      </c>
      <c r="O13" s="32" t="str">
        <f>IF(O12="","",IFERROR(INDEX(Days!$H$2:$H$367,MATCH(O12,Days!$A$2:$A$367,0)),""))</f>
        <v>Jane</v>
      </c>
      <c r="P13" s="32" t="str">
        <f>IF(P12="","",IFERROR(INDEX(Days!$H$2:$H$367,MATCH(P12,Days!$A$2:$A$367,0)),""))</f>
        <v>Jane</v>
      </c>
      <c r="R13" s="32" t="str">
        <f>IF(R12="","",IFERROR(INDEX(Days!$H$2:$H$367,MATCH(R12,Days!$A$2:$A$367,0)),""))</f>
        <v>Jordan *</v>
      </c>
      <c r="S13" s="32" t="str">
        <f>IF(S12="","",IFERROR(INDEX(Days!$H$2:$H$367,MATCH(S12,Days!$A$2:$A$367,0)),""))</f>
        <v>Jane</v>
      </c>
      <c r="T13" s="32" t="str">
        <f>IF(T12="","",IFERROR(INDEX(Days!$H$2:$H$367,MATCH(T12,Days!$A$2:$A$367,0)),""))</f>
        <v>Jane</v>
      </c>
      <c r="U13" s="32" t="str">
        <f>IF(U12="","",IFERROR(INDEX(Days!$H$2:$H$367,MATCH(U12,Days!$A$2:$A$367,0)),""))</f>
        <v>John</v>
      </c>
      <c r="V13" s="32" t="str">
        <f>IF(V12="","",IFERROR(INDEX(Days!$H$2:$H$367,MATCH(V12,Days!$A$2:$A$367,0)),""))</f>
        <v>John</v>
      </c>
      <c r="W13" s="32" t="str">
        <f>IF(W12="","",IFERROR(INDEX(Days!$H$2:$H$367,MATCH(W12,Days!$A$2:$A$367,0)),""))</f>
        <v>Jane</v>
      </c>
      <c r="X13" s="32" t="str">
        <f>IF(X12="","",IFERROR(INDEX(Days!$H$2:$H$367,MATCH(X12,Days!$A$2:$A$367,0)),""))</f>
        <v>Jane</v>
      </c>
    </row>
    <row r="14" spans="2:26" ht="15" customHeight="1" x14ac:dyDescent="0.35">
      <c r="B14" s="31">
        <f>IF(MONTH($B$6-WEEKDAY($B$6)+22)=MONTH($B$6),$B$6-WEEKDAY($B$6)+22,"")</f>
        <v>46250</v>
      </c>
      <c r="C14" s="31">
        <f>IF(MONTH($B$6-WEEKDAY($B$6)+23)=MONTH($B$6),$B$6-WEEKDAY($B$6)+23,"")</f>
        <v>46251</v>
      </c>
      <c r="D14" s="31">
        <f>IF(MONTH($B$6-WEEKDAY($B$6)+24)=MONTH($B$6),$B$6-WEEKDAY($B$6)+24,"")</f>
        <v>46252</v>
      </c>
      <c r="E14" s="31">
        <f>IF(MONTH($B$6-WEEKDAY($B$6)+25)=MONTH($B$6),$B$6-WEEKDAY($B$6)+25,"")</f>
        <v>46253</v>
      </c>
      <c r="F14" s="31">
        <f>IF(MONTH($B$6-WEEKDAY($B$6)+26)=MONTH($B$6),$B$6-WEEKDAY($B$6)+26,"")</f>
        <v>46254</v>
      </c>
      <c r="G14" s="31">
        <f>IF(MONTH($B$6-WEEKDAY($B$6)+27)=MONTH($B$6),$B$6-WEEKDAY($B$6)+27,"")</f>
        <v>46255</v>
      </c>
      <c r="H14" s="31">
        <f>IF(MONTH($B$6-WEEKDAY($B$6)+28)=MONTH($B$6),$B$6-WEEKDAY($B$6)+28,"")</f>
        <v>46256</v>
      </c>
      <c r="J14" s="31">
        <f>IF(MONTH($J$6-WEEKDAY($J$6)+22)=MONTH($J$6),$J$6-WEEKDAY($J$6)+22,"")</f>
        <v>46285</v>
      </c>
      <c r="K14" s="31">
        <f>IF(MONTH($J$6-WEEKDAY($J$6)+23)=MONTH($J$6),$J$6-WEEKDAY($J$6)+23,"")</f>
        <v>46286</v>
      </c>
      <c r="L14" s="31">
        <f>IF(MONTH($J$6-WEEKDAY($J$6)+24)=MONTH($J$6),$J$6-WEEKDAY($J$6)+24,"")</f>
        <v>46287</v>
      </c>
      <c r="M14" s="31">
        <f>IF(MONTH($J$6-WEEKDAY($J$6)+25)=MONTH($J$6),$J$6-WEEKDAY($J$6)+25,"")</f>
        <v>46288</v>
      </c>
      <c r="N14" s="31">
        <f>IF(MONTH($J$6-WEEKDAY($J$6)+26)=MONTH($J$6),$J$6-WEEKDAY($J$6)+26,"")</f>
        <v>46289</v>
      </c>
      <c r="O14" s="31">
        <f>IF(MONTH($J$6-WEEKDAY($J$6)+27)=MONTH($J$6),$J$6-WEEKDAY($J$6)+27,"")</f>
        <v>46290</v>
      </c>
      <c r="P14" s="31">
        <f>IF(MONTH($J$6-WEEKDAY($J$6)+28)=MONTH($J$6),$J$6-WEEKDAY($J$6)+28,"")</f>
        <v>46291</v>
      </c>
      <c r="R14" s="31">
        <f>IF(MONTH($R$6-WEEKDAY($R$6)+22)=MONTH($R$6),$R$6-WEEKDAY($R$6)+22,"")</f>
        <v>46313</v>
      </c>
      <c r="S14" s="31">
        <f>IF(MONTH($R$6-WEEKDAY($R$6)+23)=MONTH($R$6),$R$6-WEEKDAY($R$6)+23,"")</f>
        <v>46314</v>
      </c>
      <c r="T14" s="31">
        <f>IF(MONTH($R$6-WEEKDAY($R$6)+24)=MONTH($R$6),$R$6-WEEKDAY($R$6)+24,"")</f>
        <v>46315</v>
      </c>
      <c r="U14" s="31">
        <f>IF(MONTH($R$6-WEEKDAY($R$6)+25)=MONTH($R$6),$R$6-WEEKDAY($R$6)+25,"")</f>
        <v>46316</v>
      </c>
      <c r="V14" s="31">
        <f>IF(MONTH($R$6-WEEKDAY($R$6)+26)=MONTH($R$6),$R$6-WEEKDAY($R$6)+26,"")</f>
        <v>46317</v>
      </c>
      <c r="W14" s="31">
        <f>IF(MONTH($R$6-WEEKDAY($R$6)+27)=MONTH($R$6),$R$6-WEEKDAY($R$6)+27,"")</f>
        <v>46318</v>
      </c>
      <c r="X14" s="31">
        <f>IF(MONTH($R$6-WEEKDAY($R$6)+28)=MONTH($R$6),$R$6-WEEKDAY($R$6)+28,"")</f>
        <v>46319</v>
      </c>
    </row>
    <row r="15" spans="2:26" ht="13.5" customHeight="1" x14ac:dyDescent="0.35">
      <c r="B15" s="32" t="str">
        <f>IF(B14="","",IFERROR(INDEX(Days!$H$2:$H$367,MATCH(B14,Days!$A$2:$A$367,0)),""))</f>
        <v>John</v>
      </c>
      <c r="C15" s="32" t="str">
        <f>IF(C14="","",IFERROR(INDEX(Days!$H$2:$H$367,MATCH(C14,Days!$A$2:$A$367,0)),""))</f>
        <v>Jane</v>
      </c>
      <c r="D15" s="32" t="str">
        <f>IF(D14="","",IFERROR(INDEX(Days!$H$2:$H$367,MATCH(D14,Days!$A$2:$A$367,0)),""))</f>
        <v>Jane</v>
      </c>
      <c r="E15" s="32" t="str">
        <f>IF(E14="","",IFERROR(INDEX(Days!$H$2:$H$367,MATCH(E14,Days!$A$2:$A$367,0)),""))</f>
        <v>John</v>
      </c>
      <c r="F15" s="32" t="str">
        <f>IF(F14="","",IFERROR(INDEX(Days!$H$2:$H$367,MATCH(F14,Days!$A$2:$A$367,0)),""))</f>
        <v>John</v>
      </c>
      <c r="G15" s="32" t="str">
        <f>IF(G14="","",IFERROR(INDEX(Days!$H$2:$H$367,MATCH(G14,Days!$A$2:$A$367,0)),""))</f>
        <v>Jane</v>
      </c>
      <c r="H15" s="32" t="str">
        <f>IF(H14="","",IFERROR(INDEX(Days!$H$2:$H$367,MATCH(H14,Days!$A$2:$A$367,0)),""))</f>
        <v>Jane</v>
      </c>
      <c r="J15" s="32" t="str">
        <f>IF(J14="","",IFERROR(INDEX(Days!$H$2:$H$367,MATCH(J14,Days!$A$2:$A$367,0)),""))</f>
        <v>Jane</v>
      </c>
      <c r="K15" s="32" t="str">
        <f>IF(K14="","",IFERROR(INDEX(Days!$H$2:$H$367,MATCH(K14,Days!$A$2:$A$367,0)),""))</f>
        <v>John</v>
      </c>
      <c r="L15" s="32" t="str">
        <f>IF(L14="","",IFERROR(INDEX(Days!$H$2:$H$367,MATCH(L14,Days!$A$2:$A$367,0)),""))</f>
        <v>John</v>
      </c>
      <c r="M15" s="32" t="str">
        <f>IF(M14="","",IFERROR(INDEX(Days!$H$2:$H$367,MATCH(M14,Days!$A$2:$A$367,0)),""))</f>
        <v>Jane</v>
      </c>
      <c r="N15" s="32" t="str">
        <f>IF(N14="","",IFERROR(INDEX(Days!$H$2:$H$367,MATCH(N14,Days!$A$2:$A$367,0)),""))</f>
        <v>Jane</v>
      </c>
      <c r="O15" s="32" t="str">
        <f>IF(O14="","",IFERROR(INDEX(Days!$H$2:$H$367,MATCH(O14,Days!$A$2:$A$367,0)),""))</f>
        <v>John</v>
      </c>
      <c r="P15" s="32" t="str">
        <f>IF(P14="","",IFERROR(INDEX(Days!$H$2:$H$367,MATCH(P14,Days!$A$2:$A$367,0)),""))</f>
        <v>John</v>
      </c>
      <c r="R15" s="32" t="str">
        <f>IF(R14="","",IFERROR(INDEX(Days!$H$2:$H$367,MATCH(R14,Days!$A$2:$A$367,0)),""))</f>
        <v>Jane</v>
      </c>
      <c r="S15" s="32" t="str">
        <f>IF(S14="","",IFERROR(INDEX(Days!$H$2:$H$367,MATCH(S14,Days!$A$2:$A$367,0)),""))</f>
        <v>John</v>
      </c>
      <c r="T15" s="32" t="str">
        <f>IF(T14="","",IFERROR(INDEX(Days!$H$2:$H$367,MATCH(T14,Days!$A$2:$A$367,0)),""))</f>
        <v>John</v>
      </c>
      <c r="U15" s="32" t="str">
        <f>IF(U14="","",IFERROR(INDEX(Days!$H$2:$H$367,MATCH(U14,Days!$A$2:$A$367,0)),""))</f>
        <v>Jane</v>
      </c>
      <c r="V15" s="32" t="str">
        <f>IF(V14="","",IFERROR(INDEX(Days!$H$2:$H$367,MATCH(V14,Days!$A$2:$A$367,0)),""))</f>
        <v>Jane</v>
      </c>
      <c r="W15" s="32" t="str">
        <f>IF(W14="","",IFERROR(INDEX(Days!$H$2:$H$367,MATCH(W14,Days!$A$2:$A$367,0)),""))</f>
        <v>John</v>
      </c>
      <c r="X15" s="32" t="str">
        <f>IF(X14="","",IFERROR(INDEX(Days!$H$2:$H$367,MATCH(X14,Days!$A$2:$A$367,0)),""))</f>
        <v>John</v>
      </c>
    </row>
    <row r="16" spans="2:26" ht="15" customHeight="1" x14ac:dyDescent="0.35">
      <c r="B16" s="31">
        <f>IF(MONTH($B$6-WEEKDAY($B$6)+29)=MONTH($B$6),$B$6-WEEKDAY($B$6)+29,"")</f>
        <v>46257</v>
      </c>
      <c r="C16" s="31">
        <f>IF(MONTH($B$6-WEEKDAY($B$6)+30)=MONTH($B$6),$B$6-WEEKDAY($B$6)+30,"")</f>
        <v>46258</v>
      </c>
      <c r="D16" s="31">
        <f>IF(MONTH($B$6-WEEKDAY($B$6)+31)=MONTH($B$6),$B$6-WEEKDAY($B$6)+31,"")</f>
        <v>46259</v>
      </c>
      <c r="E16" s="31">
        <f>IF(MONTH($B$6-WEEKDAY($B$6)+32)=MONTH($B$6),$B$6-WEEKDAY($B$6)+32,"")</f>
        <v>46260</v>
      </c>
      <c r="F16" s="31">
        <f>IF(MONTH($B$6-WEEKDAY($B$6)+33)=MONTH($B$6),$B$6-WEEKDAY($B$6)+33,"")</f>
        <v>46261</v>
      </c>
      <c r="G16" s="31">
        <f>IF(MONTH($B$6-WEEKDAY($B$6)+34)=MONTH($B$6),$B$6-WEEKDAY($B$6)+34,"")</f>
        <v>46262</v>
      </c>
      <c r="H16" s="31">
        <f>IF(MONTH($B$6-WEEKDAY($B$6)+35)=MONTH($B$6),$B$6-WEEKDAY($B$6)+35,"")</f>
        <v>46263</v>
      </c>
      <c r="J16" s="31">
        <f>IF(MONTH($J$6-WEEKDAY($J$6)+29)=MONTH($J$6),$J$6-WEEKDAY($J$6)+29,"")</f>
        <v>46292</v>
      </c>
      <c r="K16" s="31">
        <f>IF(MONTH($J$6-WEEKDAY($J$6)+30)=MONTH($J$6),$J$6-WEEKDAY($J$6)+30,"")</f>
        <v>46293</v>
      </c>
      <c r="L16" s="31">
        <f>IF(MONTH($J$6-WEEKDAY($J$6)+31)=MONTH($J$6),$J$6-WEEKDAY($J$6)+31,"")</f>
        <v>46294</v>
      </c>
      <c r="M16" s="31">
        <f>IF(MONTH($J$6-WEEKDAY($J$6)+32)=MONTH($J$6),$J$6-WEEKDAY($J$6)+32,"")</f>
        <v>46295</v>
      </c>
      <c r="N16" s="31" t="str">
        <f>IF(MONTH($J$6-WEEKDAY($J$6)+33)=MONTH($J$6),$J$6-WEEKDAY($J$6)+33,"")</f>
        <v/>
      </c>
      <c r="O16" s="31" t="str">
        <f>IF(MONTH($J$6-WEEKDAY($J$6)+34)=MONTH($J$6),$J$6-WEEKDAY($J$6)+34,"")</f>
        <v/>
      </c>
      <c r="P16" s="31" t="str">
        <f>IF(MONTH($J$6-WEEKDAY($J$6)+35)=MONTH($J$6),$J$6-WEEKDAY($J$6)+35,"")</f>
        <v/>
      </c>
      <c r="R16" s="31">
        <f>IF(MONTH($R$6-WEEKDAY($R$6)+29)=MONTH($R$6),$R$6-WEEKDAY($R$6)+29,"")</f>
        <v>46320</v>
      </c>
      <c r="S16" s="31">
        <f>IF(MONTH($R$6-WEEKDAY($R$6)+30)=MONTH($R$6),$R$6-WEEKDAY($R$6)+30,"")</f>
        <v>46321</v>
      </c>
      <c r="T16" s="31">
        <f>IF(MONTH($R$6-WEEKDAY($R$6)+31)=MONTH($R$6),$R$6-WEEKDAY($R$6)+31,"")</f>
        <v>46322</v>
      </c>
      <c r="U16" s="31">
        <f>IF(MONTH($R$6-WEEKDAY($R$6)+32)=MONTH($R$6),$R$6-WEEKDAY($R$6)+32,"")</f>
        <v>46323</v>
      </c>
      <c r="V16" s="31">
        <f>IF(MONTH($R$6-WEEKDAY($R$6)+33)=MONTH($R$6),$R$6-WEEKDAY($R$6)+33,"")</f>
        <v>46324</v>
      </c>
      <c r="W16" s="31">
        <f>IF(MONTH($R$6-WEEKDAY($R$6)+34)=MONTH($R$6),$R$6-WEEKDAY($R$6)+34,"")</f>
        <v>46325</v>
      </c>
      <c r="X16" s="31">
        <f>IF(MONTH($R$6-WEEKDAY($R$6)+35)=MONTH($R$6),$R$6-WEEKDAY($R$6)+35,"")</f>
        <v>46326</v>
      </c>
    </row>
    <row r="17" spans="2:24" ht="13.5" customHeight="1" x14ac:dyDescent="0.35">
      <c r="B17" s="32" t="str">
        <f>IF(B16="","",IFERROR(INDEX(Days!$H$2:$H$367,MATCH(B16,Days!$A$2:$A$367,0)),""))</f>
        <v>Jane</v>
      </c>
      <c r="C17" s="32" t="str">
        <f>IF(C16="","",IFERROR(INDEX(Days!$H$2:$H$367,MATCH(C16,Days!$A$2:$A$367,0)),""))</f>
        <v>John</v>
      </c>
      <c r="D17" s="32" t="str">
        <f>IF(D16="","",IFERROR(INDEX(Days!$H$2:$H$367,MATCH(D16,Days!$A$2:$A$367,0)),""))</f>
        <v>John</v>
      </c>
      <c r="E17" s="32" t="str">
        <f>IF(E16="","",IFERROR(INDEX(Days!$H$2:$H$367,MATCH(E16,Days!$A$2:$A$367,0)),""))</f>
        <v>Jane</v>
      </c>
      <c r="F17" s="32" t="str">
        <f>IF(F16="","",IFERROR(INDEX(Days!$H$2:$H$367,MATCH(F16,Days!$A$2:$A$367,0)),""))</f>
        <v>Jane</v>
      </c>
      <c r="G17" s="32" t="str">
        <f>IF(G16="","",IFERROR(INDEX(Days!$H$2:$H$367,MATCH(G16,Days!$A$2:$A$367,0)),""))</f>
        <v>John</v>
      </c>
      <c r="H17" s="32" t="str">
        <f>IF(H16="","",IFERROR(INDEX(Days!$H$2:$H$367,MATCH(H16,Days!$A$2:$A$367,0)),""))</f>
        <v>John</v>
      </c>
      <c r="J17" s="32" t="str">
        <f>IF(J16="","",IFERROR(INDEX(Days!$H$2:$H$367,MATCH(J16,Days!$A$2:$A$367,0)),""))</f>
        <v>John</v>
      </c>
      <c r="K17" s="32" t="str">
        <f>IF(K16="","",IFERROR(INDEX(Days!$H$2:$H$367,MATCH(K16,Days!$A$2:$A$367,0)),""))</f>
        <v>Jane</v>
      </c>
      <c r="L17" s="32" t="str">
        <f>IF(L16="","",IFERROR(INDEX(Days!$H$2:$H$367,MATCH(L16,Days!$A$2:$A$367,0)),""))</f>
        <v>Jane</v>
      </c>
      <c r="M17" s="32" t="str">
        <f>IF(M16="","",IFERROR(INDEX(Days!$H$2:$H$367,MATCH(M16,Days!$A$2:$A$367,0)),""))</f>
        <v>John</v>
      </c>
      <c r="N17" s="32" t="str">
        <f>IF(N16="","",IFERROR(INDEX(Days!$H$2:$H$367,MATCH(N16,Days!$A$2:$A$367,0)),""))</f>
        <v/>
      </c>
      <c r="O17" s="32" t="str">
        <f>IF(O16="","",IFERROR(INDEX(Days!$H$2:$H$367,MATCH(O16,Days!$A$2:$A$367,0)),""))</f>
        <v/>
      </c>
      <c r="P17" s="32" t="str">
        <f>IF(P16="","",IFERROR(INDEX(Days!$H$2:$H$367,MATCH(P16,Days!$A$2:$A$367,0)),""))</f>
        <v/>
      </c>
      <c r="R17" s="32" t="str">
        <f>IF(R16="","",IFERROR(INDEX(Days!$H$2:$H$367,MATCH(R16,Days!$A$2:$A$367,0)),""))</f>
        <v>John</v>
      </c>
      <c r="S17" s="32" t="str">
        <f>IF(S16="","",IFERROR(INDEX(Days!$H$2:$H$367,MATCH(S16,Days!$A$2:$A$367,0)),""))</f>
        <v>Jane</v>
      </c>
      <c r="T17" s="32" t="str">
        <f>IF(T16="","",IFERROR(INDEX(Days!$H$2:$H$367,MATCH(T16,Days!$A$2:$A$367,0)),""))</f>
        <v>Jane</v>
      </c>
      <c r="U17" s="32" t="str">
        <f>IF(U16="","",IFERROR(INDEX(Days!$H$2:$H$367,MATCH(U16,Days!$A$2:$A$367,0)),""))</f>
        <v>John</v>
      </c>
      <c r="V17" s="32" t="str">
        <f>IF(V16="","",IFERROR(INDEX(Days!$H$2:$H$367,MATCH(V16,Days!$A$2:$A$367,0)),""))</f>
        <v>John</v>
      </c>
      <c r="W17" s="32" t="str">
        <f>IF(W16="","",IFERROR(INDEX(Days!$H$2:$H$367,MATCH(W16,Days!$A$2:$A$367,0)),""))</f>
        <v>Jane</v>
      </c>
      <c r="X17" s="32" t="str">
        <f>IF(X16="","",IFERROR(INDEX(Days!$H$2:$H$367,MATCH(X16,Days!$A$2:$A$367,0)),""))</f>
        <v>Jane</v>
      </c>
    </row>
    <row r="18" spans="2:24" ht="15" customHeight="1" x14ac:dyDescent="0.35">
      <c r="B18" s="31">
        <f>IF(MONTH($B$6-WEEKDAY($B$6)+36)=MONTH($B$6),$B$6-WEEKDAY($B$6)+36,"")</f>
        <v>46264</v>
      </c>
      <c r="C18" s="31">
        <f>IF(MONTH($B$6-WEEKDAY($B$6)+37)=MONTH($B$6),$B$6-WEEKDAY($B$6)+37,"")</f>
        <v>46265</v>
      </c>
      <c r="D18" s="31" t="str">
        <f>IF(MONTH($B$6-WEEKDAY($B$6)+38)=MONTH($B$6),$B$6-WEEKDAY($B$6)+38,"")</f>
        <v/>
      </c>
      <c r="E18" s="31" t="str">
        <f>IF(MONTH($B$6-WEEKDAY($B$6)+39)=MONTH($B$6),$B$6-WEEKDAY($B$6)+39,"")</f>
        <v/>
      </c>
      <c r="F18" s="31" t="str">
        <f>IF(MONTH($B$6-WEEKDAY($B$6)+40)=MONTH($B$6),$B$6-WEEKDAY($B$6)+40,"")</f>
        <v/>
      </c>
      <c r="G18" s="31" t="str">
        <f>IF(MONTH($B$6-WEEKDAY($B$6)+41)=MONTH($B$6),$B$6-WEEKDAY($B$6)+41,"")</f>
        <v/>
      </c>
      <c r="H18" s="31" t="str">
        <f>IF(MONTH($B$6-WEEKDAY($B$6)+42)=MONTH($B$6),$B$6-WEEKDAY($B$6)+42,"")</f>
        <v/>
      </c>
      <c r="J18" s="31" t="str">
        <f>IF(MONTH($J$6-WEEKDAY($J$6)+36)=MONTH($J$6),$J$6-WEEKDAY($J$6)+36,"")</f>
        <v/>
      </c>
      <c r="K18" s="31" t="str">
        <f>IF(MONTH($J$6-WEEKDAY($J$6)+37)=MONTH($J$6),$J$6-WEEKDAY($J$6)+37,"")</f>
        <v/>
      </c>
      <c r="L18" s="31" t="str">
        <f>IF(MONTH($J$6-WEEKDAY($J$6)+38)=MONTH($J$6),$J$6-WEEKDAY($J$6)+38,"")</f>
        <v/>
      </c>
      <c r="M18" s="31" t="str">
        <f>IF(MONTH($J$6-WEEKDAY($J$6)+39)=MONTH($J$6),$J$6-WEEKDAY($J$6)+39,"")</f>
        <v/>
      </c>
      <c r="N18" s="31" t="str">
        <f>IF(MONTH($J$6-WEEKDAY($J$6)+40)=MONTH($J$6),$J$6-WEEKDAY($J$6)+40,"")</f>
        <v/>
      </c>
      <c r="O18" s="31" t="str">
        <f>IF(MONTH($J$6-WEEKDAY($J$6)+41)=MONTH($J$6),$J$6-WEEKDAY($J$6)+41,"")</f>
        <v/>
      </c>
      <c r="P18" s="31" t="str">
        <f>IF(MONTH($J$6-WEEKDAY($J$6)+42)=MONTH($J$6),$J$6-WEEKDAY($J$6)+42,"")</f>
        <v/>
      </c>
      <c r="R18" s="31" t="str">
        <f>IF(MONTH($R$6-WEEKDAY($R$6)+36)=MONTH($R$6),$R$6-WEEKDAY($R$6)+36,"")</f>
        <v/>
      </c>
      <c r="S18" s="31" t="str">
        <f>IF(MONTH($R$6-WEEKDAY($R$6)+37)=MONTH($R$6),$R$6-WEEKDAY($R$6)+37,"")</f>
        <v/>
      </c>
      <c r="T18" s="31" t="str">
        <f>IF(MONTH($R$6-WEEKDAY($R$6)+38)=MONTH($R$6),$R$6-WEEKDAY($R$6)+38,"")</f>
        <v/>
      </c>
      <c r="U18" s="31" t="str">
        <f>IF(MONTH($R$6-WEEKDAY($R$6)+39)=MONTH($R$6),$R$6-WEEKDAY($R$6)+39,"")</f>
        <v/>
      </c>
      <c r="V18" s="31" t="str">
        <f>IF(MONTH($R$6-WEEKDAY($R$6)+40)=MONTH($R$6),$R$6-WEEKDAY($R$6)+40,"")</f>
        <v/>
      </c>
      <c r="W18" s="31" t="str">
        <f>IF(MONTH($R$6-WEEKDAY($R$6)+41)=MONTH($R$6),$R$6-WEEKDAY($R$6)+41,"")</f>
        <v/>
      </c>
      <c r="X18" s="31" t="str">
        <f>IF(MONTH($R$6-WEEKDAY($R$6)+42)=MONTH($R$6),$R$6-WEEKDAY($R$6)+42,"")</f>
        <v/>
      </c>
    </row>
    <row r="19" spans="2:24" ht="13.5" customHeight="1" x14ac:dyDescent="0.35">
      <c r="B19" s="32" t="str">
        <f>IF(B18="","",IFERROR(INDEX(Days!$H$2:$H$367,MATCH(B18,Days!$A$2:$A$367,0)),""))</f>
        <v>John</v>
      </c>
      <c r="C19" s="32" t="str">
        <f>IF(C18="","",IFERROR(INDEX(Days!$H$2:$H$367,MATCH(C18,Days!$A$2:$A$367,0)),""))</f>
        <v>Jane</v>
      </c>
      <c r="D19" s="32" t="str">
        <f>IF(D18="","",IFERROR(INDEX(Days!$H$2:$H$367,MATCH(D18,Days!$A$2:$A$367,0)),""))</f>
        <v/>
      </c>
      <c r="E19" s="32" t="str">
        <f>IF(E18="","",IFERROR(INDEX(Days!$H$2:$H$367,MATCH(E18,Days!$A$2:$A$367,0)),""))</f>
        <v/>
      </c>
      <c r="F19" s="32" t="str">
        <f>IF(F18="","",IFERROR(INDEX(Days!$H$2:$H$367,MATCH(F18,Days!$A$2:$A$367,0)),""))</f>
        <v/>
      </c>
      <c r="G19" s="32" t="str">
        <f>IF(G18="","",IFERROR(INDEX(Days!$H$2:$H$367,MATCH(G18,Days!$A$2:$A$367,0)),""))</f>
        <v/>
      </c>
      <c r="H19" s="32" t="str">
        <f>IF(H18="","",IFERROR(INDEX(Days!$H$2:$H$367,MATCH(H18,Days!$A$2:$A$367,0)),""))</f>
        <v/>
      </c>
      <c r="J19" s="32" t="str">
        <f>IF(J18="","",IFERROR(INDEX(Days!$H$2:$H$367,MATCH(J18,Days!$A$2:$A$367,0)),""))</f>
        <v/>
      </c>
      <c r="K19" s="32" t="str">
        <f>IF(K18="","",IFERROR(INDEX(Days!$H$2:$H$367,MATCH(K18,Days!$A$2:$A$367,0)),""))</f>
        <v/>
      </c>
      <c r="L19" s="32" t="str">
        <f>IF(L18="","",IFERROR(INDEX(Days!$H$2:$H$367,MATCH(L18,Days!$A$2:$A$367,0)),""))</f>
        <v/>
      </c>
      <c r="M19" s="32" t="str">
        <f>IF(M18="","",IFERROR(INDEX(Days!$H$2:$H$367,MATCH(M18,Days!$A$2:$A$367,0)),""))</f>
        <v/>
      </c>
      <c r="N19" s="32" t="str">
        <f>IF(N18="","",IFERROR(INDEX(Days!$H$2:$H$367,MATCH(N18,Days!$A$2:$A$367,0)),""))</f>
        <v/>
      </c>
      <c r="O19" s="32" t="str">
        <f>IF(O18="","",IFERROR(INDEX(Days!$H$2:$H$367,MATCH(O18,Days!$A$2:$A$367,0)),""))</f>
        <v/>
      </c>
      <c r="P19" s="32" t="str">
        <f>IF(P18="","",IFERROR(INDEX(Days!$H$2:$H$367,MATCH(P18,Days!$A$2:$A$367,0)),""))</f>
        <v/>
      </c>
      <c r="R19" s="32" t="str">
        <f>IF(R18="","",IFERROR(INDEX(Days!$H$2:$H$367,MATCH(R18,Days!$A$2:$A$367,0)),""))</f>
        <v/>
      </c>
      <c r="S19" s="32" t="str">
        <f>IF(S18="","",IFERROR(INDEX(Days!$H$2:$H$367,MATCH(S18,Days!$A$2:$A$367,0)),""))</f>
        <v/>
      </c>
      <c r="T19" s="32" t="str">
        <f>IF(T18="","",IFERROR(INDEX(Days!$H$2:$H$367,MATCH(T18,Days!$A$2:$A$367,0)),""))</f>
        <v/>
      </c>
      <c r="U19" s="32" t="str">
        <f>IF(U18="","",IFERROR(INDEX(Days!$H$2:$H$367,MATCH(U18,Days!$A$2:$A$367,0)),""))</f>
        <v/>
      </c>
      <c r="V19" s="32" t="str">
        <f>IF(V18="","",IFERROR(INDEX(Days!$H$2:$H$367,MATCH(V18,Days!$A$2:$A$367,0)),""))</f>
        <v/>
      </c>
      <c r="W19" s="32" t="str">
        <f>IF(W18="","",IFERROR(INDEX(Days!$H$2:$H$367,MATCH(W18,Days!$A$2:$A$367,0)),""))</f>
        <v/>
      </c>
      <c r="X19" s="32" t="str">
        <f>IF(X18="","",IFERROR(INDEX(Days!$H$2:$H$367,MATCH(X18,Days!$A$2:$A$367,0)),""))</f>
        <v/>
      </c>
    </row>
    <row r="21" spans="2:24" ht="16.5" x14ac:dyDescent="0.35">
      <c r="B21" s="5">
        <f>EDATE(Days!$A$2,3)</f>
        <v>46327</v>
      </c>
      <c r="C21" s="5"/>
      <c r="D21" s="5"/>
      <c r="E21" s="5"/>
      <c r="F21" s="5"/>
      <c r="G21" s="5"/>
      <c r="H21" s="5"/>
      <c r="J21" s="5">
        <f>EDATE(Days!$A$2,4)</f>
        <v>46357</v>
      </c>
      <c r="K21" s="5"/>
      <c r="L21" s="5"/>
      <c r="M21" s="5"/>
      <c r="N21" s="5"/>
      <c r="O21" s="5"/>
      <c r="P21" s="5"/>
      <c r="R21" s="5">
        <f>EDATE(Days!$A$2,5)</f>
        <v>46388</v>
      </c>
      <c r="S21" s="5"/>
      <c r="T21" s="5"/>
      <c r="U21" s="5"/>
      <c r="V21" s="5"/>
      <c r="W21" s="5"/>
      <c r="X21" s="5"/>
    </row>
    <row r="22" spans="2:24" x14ac:dyDescent="0.35">
      <c r="B22" s="30" t="s">
        <v>41</v>
      </c>
      <c r="C22" s="30" t="s">
        <v>35</v>
      </c>
      <c r="D22" s="30" t="s">
        <v>36</v>
      </c>
      <c r="E22" s="30" t="s">
        <v>37</v>
      </c>
      <c r="F22" s="30" t="s">
        <v>38</v>
      </c>
      <c r="G22" s="30" t="s">
        <v>39</v>
      </c>
      <c r="H22" s="30" t="s">
        <v>40</v>
      </c>
      <c r="J22" s="30" t="s">
        <v>41</v>
      </c>
      <c r="K22" s="30" t="s">
        <v>35</v>
      </c>
      <c r="L22" s="30" t="s">
        <v>36</v>
      </c>
      <c r="M22" s="30" t="s">
        <v>37</v>
      </c>
      <c r="N22" s="30" t="s">
        <v>38</v>
      </c>
      <c r="O22" s="30" t="s">
        <v>39</v>
      </c>
      <c r="P22" s="30" t="s">
        <v>40</v>
      </c>
      <c r="R22" s="30" t="s">
        <v>41</v>
      </c>
      <c r="S22" s="30" t="s">
        <v>35</v>
      </c>
      <c r="T22" s="30" t="s">
        <v>36</v>
      </c>
      <c r="U22" s="30" t="s">
        <v>37</v>
      </c>
      <c r="V22" s="30" t="s">
        <v>38</v>
      </c>
      <c r="W22" s="30" t="s">
        <v>39</v>
      </c>
      <c r="X22" s="30" t="s">
        <v>40</v>
      </c>
    </row>
    <row r="23" spans="2:24" ht="15" customHeight="1" x14ac:dyDescent="0.35">
      <c r="B23" s="31">
        <f>IF(MONTH($B$21-WEEKDAY($B$21)+1)=MONTH($B$21),$B$21-WEEKDAY($B$21)+1,"")</f>
        <v>46327</v>
      </c>
      <c r="C23" s="31">
        <f>IF(MONTH($B$21-WEEKDAY($B$21)+2)=MONTH($B$21),$B$21-WEEKDAY($B$21)+2,"")</f>
        <v>46328</v>
      </c>
      <c r="D23" s="31">
        <f>IF(MONTH($B$21-WEEKDAY($B$21)+3)=MONTH($B$21),$B$21-WEEKDAY($B$21)+3,"")</f>
        <v>46329</v>
      </c>
      <c r="E23" s="31">
        <f>IF(MONTH($B$21-WEEKDAY($B$21)+4)=MONTH($B$21),$B$21-WEEKDAY($B$21)+4,"")</f>
        <v>46330</v>
      </c>
      <c r="F23" s="31">
        <f>IF(MONTH($B$21-WEEKDAY($B$21)+5)=MONTH($B$21),$B$21-WEEKDAY($B$21)+5,"")</f>
        <v>46331</v>
      </c>
      <c r="G23" s="31">
        <f>IF(MONTH($B$21-WEEKDAY($B$21)+6)=MONTH($B$21),$B$21-WEEKDAY($B$21)+6,"")</f>
        <v>46332</v>
      </c>
      <c r="H23" s="31">
        <f>IF(MONTH($B$21-WEEKDAY($B$21)+7)=MONTH($B$21),$B$21-WEEKDAY($B$21)+7,"")</f>
        <v>46333</v>
      </c>
      <c r="J23" s="31" t="str">
        <f>IF(MONTH($J$21-WEEKDAY($J$21)+1)=MONTH($J$21),$J$21-WEEKDAY($J$21)+1,"")</f>
        <v/>
      </c>
      <c r="K23" s="31" t="str">
        <f>IF(MONTH($J$21-WEEKDAY($J$21)+2)=MONTH($J$21),$J$21-WEEKDAY($J$21)+2,"")</f>
        <v/>
      </c>
      <c r="L23" s="31">
        <f>IF(MONTH($J$21-WEEKDAY($J$21)+3)=MONTH($J$21),$J$21-WEEKDAY($J$21)+3,"")</f>
        <v>46357</v>
      </c>
      <c r="M23" s="31">
        <f>IF(MONTH($J$21-WEEKDAY($J$21)+4)=MONTH($J$21),$J$21-WEEKDAY($J$21)+4,"")</f>
        <v>46358</v>
      </c>
      <c r="N23" s="31">
        <f>IF(MONTH($J$21-WEEKDAY($J$21)+5)=MONTH($J$21),$J$21-WEEKDAY($J$21)+5,"")</f>
        <v>46359</v>
      </c>
      <c r="O23" s="31">
        <f>IF(MONTH($J$21-WEEKDAY($J$21)+6)=MONTH($J$21),$J$21-WEEKDAY($J$21)+6,"")</f>
        <v>46360</v>
      </c>
      <c r="P23" s="31">
        <f>IF(MONTH($J$21-WEEKDAY($J$21)+7)=MONTH($J$21),$J$21-WEEKDAY($J$21)+7,"")</f>
        <v>46361</v>
      </c>
      <c r="R23" s="31" t="str">
        <f>IF(MONTH($R$21-WEEKDAY($R$21)+1)=MONTH($R$21),$R$21-WEEKDAY($R$21)+1,"")</f>
        <v/>
      </c>
      <c r="S23" s="31" t="str">
        <f>IF(MONTH($R$21-WEEKDAY($R$21)+2)=MONTH($R$21),$R$21-WEEKDAY($R$21)+2,"")</f>
        <v/>
      </c>
      <c r="T23" s="31" t="str">
        <f>IF(MONTH($R$21-WEEKDAY($R$21)+3)=MONTH($R$21),$R$21-WEEKDAY($R$21)+3,"")</f>
        <v/>
      </c>
      <c r="U23" s="31" t="str">
        <f>IF(MONTH($R$21-WEEKDAY($R$21)+4)=MONTH($R$21),$R$21-WEEKDAY($R$21)+4,"")</f>
        <v/>
      </c>
      <c r="V23" s="31" t="str">
        <f>IF(MONTH($R$21-WEEKDAY($R$21)+5)=MONTH($R$21),$R$21-WEEKDAY($R$21)+5,"")</f>
        <v/>
      </c>
      <c r="W23" s="31">
        <f>IF(MONTH($R$21-WEEKDAY($R$21)+6)=MONTH($R$21),$R$21-WEEKDAY($R$21)+6,"")</f>
        <v>46388</v>
      </c>
      <c r="X23" s="31">
        <f>IF(MONTH($R$21-WEEKDAY($R$21)+7)=MONTH($R$21),$R$21-WEEKDAY($R$21)+7,"")</f>
        <v>46389</v>
      </c>
    </row>
    <row r="24" spans="2:24" ht="13.5" customHeight="1" x14ac:dyDescent="0.35">
      <c r="B24" s="32" t="str">
        <f>IF(B23="","",IFERROR(INDEX(Days!$H$2:$H$367,MATCH(B23,Days!$A$2:$A$367,0)),""))</f>
        <v>Jane</v>
      </c>
      <c r="C24" s="32" t="str">
        <f>IF(C23="","",IFERROR(INDEX(Days!$H$2:$H$367,MATCH(C23,Days!$A$2:$A$367,0)),""))</f>
        <v>John</v>
      </c>
      <c r="D24" s="32" t="str">
        <f>IF(D23="","",IFERROR(INDEX(Days!$H$2:$H$367,MATCH(D23,Days!$A$2:$A$367,0)),""))</f>
        <v>John</v>
      </c>
      <c r="E24" s="32" t="str">
        <f>IF(E23="","",IFERROR(INDEX(Days!$H$2:$H$367,MATCH(E23,Days!$A$2:$A$367,0)),""))</f>
        <v>Jane</v>
      </c>
      <c r="F24" s="32" t="str">
        <f>IF(F23="","",IFERROR(INDEX(Days!$H$2:$H$367,MATCH(F23,Days!$A$2:$A$367,0)),""))</f>
        <v>Jane</v>
      </c>
      <c r="G24" s="32" t="str">
        <f>IF(G23="","",IFERROR(INDEX(Days!$H$2:$H$367,MATCH(G23,Days!$A$2:$A$367,0)),""))</f>
        <v>John</v>
      </c>
      <c r="H24" s="32" t="str">
        <f>IF(H23="","",IFERROR(INDEX(Days!$H$2:$H$367,MATCH(H23,Days!$A$2:$A$367,0)),""))</f>
        <v>John</v>
      </c>
      <c r="J24" s="32" t="str">
        <f>IF(J23="","",IFERROR(INDEX(Days!$H$2:$H$367,MATCH(J23,Days!$A$2:$A$367,0)),""))</f>
        <v/>
      </c>
      <c r="K24" s="32" t="str">
        <f>IF(K23="","",IFERROR(INDEX(Days!$H$2:$H$367,MATCH(K23,Days!$A$2:$A$367,0)),""))</f>
        <v/>
      </c>
      <c r="L24" s="32" t="str">
        <f>IF(L23="","",IFERROR(INDEX(Days!$H$2:$H$367,MATCH(L23,Days!$A$2:$A$367,0)),""))</f>
        <v>John</v>
      </c>
      <c r="M24" s="32" t="str">
        <f>IF(M23="","",IFERROR(INDEX(Days!$H$2:$H$367,MATCH(M23,Days!$A$2:$A$367,0)),""))</f>
        <v>Jane</v>
      </c>
      <c r="N24" s="32" t="str">
        <f>IF(N23="","",IFERROR(INDEX(Days!$H$2:$H$367,MATCH(N23,Days!$A$2:$A$367,0)),""))</f>
        <v>Jane</v>
      </c>
      <c r="O24" s="32" t="str">
        <f>IF(O23="","",IFERROR(INDEX(Days!$H$2:$H$367,MATCH(O23,Days!$A$2:$A$367,0)),""))</f>
        <v>John</v>
      </c>
      <c r="P24" s="32" t="str">
        <f>IF(P23="","",IFERROR(INDEX(Days!$H$2:$H$367,MATCH(P23,Days!$A$2:$A$367,0)),""))</f>
        <v>John</v>
      </c>
      <c r="R24" s="32" t="str">
        <f>IF(R23="","",IFERROR(INDEX(Days!$H$2:$H$367,MATCH(R23,Days!$A$2:$A$367,0)),""))</f>
        <v/>
      </c>
      <c r="S24" s="32" t="str">
        <f>IF(S23="","",IFERROR(INDEX(Days!$H$2:$H$367,MATCH(S23,Days!$A$2:$A$367,0)),""))</f>
        <v/>
      </c>
      <c r="T24" s="32" t="str">
        <f>IF(T23="","",IFERROR(INDEX(Days!$H$2:$H$367,MATCH(T23,Days!$A$2:$A$367,0)),""))</f>
        <v/>
      </c>
      <c r="U24" s="32" t="str">
        <f>IF(U23="","",IFERROR(INDEX(Days!$H$2:$H$367,MATCH(U23,Days!$A$2:$A$367,0)),""))</f>
        <v/>
      </c>
      <c r="V24" s="32" t="str">
        <f>IF(V23="","",IFERROR(INDEX(Days!$H$2:$H$367,MATCH(V23,Days!$A$2:$A$367,0)),""))</f>
        <v/>
      </c>
      <c r="W24" s="32" t="str">
        <f>IF(W23="","",IFERROR(INDEX(Days!$H$2:$H$367,MATCH(W23,Days!$A$2:$A$367,0)),""))</f>
        <v>John</v>
      </c>
      <c r="X24" s="32" t="str">
        <f>IF(X23="","",IFERROR(INDEX(Days!$H$2:$H$367,MATCH(X23,Days!$A$2:$A$367,0)),""))</f>
        <v>John</v>
      </c>
    </row>
    <row r="25" spans="2:24" ht="15" customHeight="1" x14ac:dyDescent="0.35">
      <c r="B25" s="31">
        <f>IF(MONTH($B$21-WEEKDAY($B$21)+8)=MONTH($B$21),$B$21-WEEKDAY($B$21)+8,"")</f>
        <v>46334</v>
      </c>
      <c r="C25" s="31">
        <f>IF(MONTH($B$21-WEEKDAY($B$21)+9)=MONTH($B$21),$B$21-WEEKDAY($B$21)+9,"")</f>
        <v>46335</v>
      </c>
      <c r="D25" s="31">
        <f>IF(MONTH($B$21-WEEKDAY($B$21)+10)=MONTH($B$21),$B$21-WEEKDAY($B$21)+10,"")</f>
        <v>46336</v>
      </c>
      <c r="E25" s="31">
        <f>IF(MONTH($B$21-WEEKDAY($B$21)+11)=MONTH($B$21),$B$21-WEEKDAY($B$21)+11,"")</f>
        <v>46337</v>
      </c>
      <c r="F25" s="31">
        <f>IF(MONTH($B$21-WEEKDAY($B$21)+12)=MONTH($B$21),$B$21-WEEKDAY($B$21)+12,"")</f>
        <v>46338</v>
      </c>
      <c r="G25" s="31">
        <f>IF(MONTH($B$21-WEEKDAY($B$21)+13)=MONTH($B$21),$B$21-WEEKDAY($B$21)+13,"")</f>
        <v>46339</v>
      </c>
      <c r="H25" s="31">
        <f>IF(MONTH($B$21-WEEKDAY($B$21)+14)=MONTH($B$21),$B$21-WEEKDAY($B$21)+14,"")</f>
        <v>46340</v>
      </c>
      <c r="J25" s="31">
        <f>IF(MONTH($J$21-WEEKDAY($J$21)+8)=MONTH($J$21),$J$21-WEEKDAY($J$21)+8,"")</f>
        <v>46362</v>
      </c>
      <c r="K25" s="31">
        <f>IF(MONTH($J$21-WEEKDAY($J$21)+9)=MONTH($J$21),$J$21-WEEKDAY($J$21)+9,"")</f>
        <v>46363</v>
      </c>
      <c r="L25" s="31">
        <f>IF(MONTH($J$21-WEEKDAY($J$21)+10)=MONTH($J$21),$J$21-WEEKDAY($J$21)+10,"")</f>
        <v>46364</v>
      </c>
      <c r="M25" s="31">
        <f>IF(MONTH($J$21-WEEKDAY($J$21)+11)=MONTH($J$21),$J$21-WEEKDAY($J$21)+11,"")</f>
        <v>46365</v>
      </c>
      <c r="N25" s="31">
        <f>IF(MONTH($J$21-WEEKDAY($J$21)+12)=MONTH($J$21),$J$21-WEEKDAY($J$21)+12,"")</f>
        <v>46366</v>
      </c>
      <c r="O25" s="31">
        <f>IF(MONTH($J$21-WEEKDAY($J$21)+13)=MONTH($J$21),$J$21-WEEKDAY($J$21)+13,"")</f>
        <v>46367</v>
      </c>
      <c r="P25" s="31">
        <f>IF(MONTH($J$21-WEEKDAY($J$21)+14)=MONTH($J$21),$J$21-WEEKDAY($J$21)+14,"")</f>
        <v>46368</v>
      </c>
      <c r="R25" s="31">
        <f>IF(MONTH($R$21-WEEKDAY($R$21)+8)=MONTH($R$21),$R$21-WEEKDAY($R$21)+8,"")</f>
        <v>46390</v>
      </c>
      <c r="S25" s="31">
        <f>IF(MONTH($R$21-WEEKDAY($R$21)+9)=MONTH($R$21),$R$21-WEEKDAY($R$21)+9,"")</f>
        <v>46391</v>
      </c>
      <c r="T25" s="31">
        <f>IF(MONTH($R$21-WEEKDAY($R$21)+10)=MONTH($R$21),$R$21-WEEKDAY($R$21)+10,"")</f>
        <v>46392</v>
      </c>
      <c r="U25" s="31">
        <f>IF(MONTH($R$21-WEEKDAY($R$21)+11)=MONTH($R$21),$R$21-WEEKDAY($R$21)+11,"")</f>
        <v>46393</v>
      </c>
      <c r="V25" s="31">
        <f>IF(MONTH($R$21-WEEKDAY($R$21)+12)=MONTH($R$21),$R$21-WEEKDAY($R$21)+12,"")</f>
        <v>46394</v>
      </c>
      <c r="W25" s="31">
        <f>IF(MONTH($R$21-WEEKDAY($R$21)+13)=MONTH($R$21),$R$21-WEEKDAY($R$21)+13,"")</f>
        <v>46395</v>
      </c>
      <c r="X25" s="31">
        <f>IF(MONTH($R$21-WEEKDAY($R$21)+14)=MONTH($R$21),$R$21-WEEKDAY($R$21)+14,"")</f>
        <v>46396</v>
      </c>
    </row>
    <row r="26" spans="2:24" ht="13.5" customHeight="1" x14ac:dyDescent="0.35">
      <c r="B26" s="32" t="str">
        <f>IF(B25="","",IFERROR(INDEX(Days!$H$2:$H$367,MATCH(B25,Days!$A$2:$A$367,0)),""))</f>
        <v>John</v>
      </c>
      <c r="C26" s="32" t="str">
        <f>IF(C25="","",IFERROR(INDEX(Days!$H$2:$H$367,MATCH(C25,Days!$A$2:$A$367,0)),""))</f>
        <v>Jane</v>
      </c>
      <c r="D26" s="32" t="str">
        <f>IF(D25="","",IFERROR(INDEX(Days!$H$2:$H$367,MATCH(D25,Days!$A$2:$A$367,0)),""))</f>
        <v>Jane</v>
      </c>
      <c r="E26" s="32" t="str">
        <f>IF(E25="","",IFERROR(INDEX(Days!$H$2:$H$367,MATCH(E25,Days!$A$2:$A$367,0)),""))</f>
        <v>John</v>
      </c>
      <c r="F26" s="32" t="str">
        <f>IF(F25="","",IFERROR(INDEX(Days!$H$2:$H$367,MATCH(F25,Days!$A$2:$A$367,0)),""))</f>
        <v>John</v>
      </c>
      <c r="G26" s="32" t="str">
        <f>IF(G25="","",IFERROR(INDEX(Days!$H$2:$H$367,MATCH(G25,Days!$A$2:$A$367,0)),""))</f>
        <v>Jane</v>
      </c>
      <c r="H26" s="32" t="str">
        <f>IF(H25="","",IFERROR(INDEX(Days!$H$2:$H$367,MATCH(H25,Days!$A$2:$A$367,0)),""))</f>
        <v>Jane</v>
      </c>
      <c r="J26" s="32" t="str">
        <f>IF(J25="","",IFERROR(INDEX(Days!$H$2:$H$367,MATCH(J25,Days!$A$2:$A$367,0)),""))</f>
        <v>John</v>
      </c>
      <c r="K26" s="32" t="str">
        <f>IF(K25="","",IFERROR(INDEX(Days!$H$2:$H$367,MATCH(K25,Days!$A$2:$A$367,0)),""))</f>
        <v>Jane</v>
      </c>
      <c r="L26" s="32" t="str">
        <f>IF(L25="","",IFERROR(INDEX(Days!$H$2:$H$367,MATCH(L25,Days!$A$2:$A$367,0)),""))</f>
        <v>Jane</v>
      </c>
      <c r="M26" s="32" t="str">
        <f>IF(M25="","",IFERROR(INDEX(Days!$H$2:$H$367,MATCH(M25,Days!$A$2:$A$367,0)),""))</f>
        <v>John</v>
      </c>
      <c r="N26" s="32" t="str">
        <f>IF(N25="","",IFERROR(INDEX(Days!$H$2:$H$367,MATCH(N25,Days!$A$2:$A$367,0)),""))</f>
        <v>John</v>
      </c>
      <c r="O26" s="32" t="str">
        <f>IF(O25="","",IFERROR(INDEX(Days!$H$2:$H$367,MATCH(O25,Days!$A$2:$A$367,0)),""))</f>
        <v>Jane</v>
      </c>
      <c r="P26" s="32" t="str">
        <f>IF(P25="","",IFERROR(INDEX(Days!$H$2:$H$367,MATCH(P25,Days!$A$2:$A$367,0)),""))</f>
        <v>Jane</v>
      </c>
      <c r="R26" s="32" t="str">
        <f>IF(R25="","",IFERROR(INDEX(Days!$H$2:$H$367,MATCH(R25,Days!$A$2:$A$367,0)),""))</f>
        <v>John</v>
      </c>
      <c r="S26" s="32" t="str">
        <f>IF(S25="","",IFERROR(INDEX(Days!$H$2:$H$367,MATCH(S25,Days!$A$2:$A$367,0)),""))</f>
        <v>Jane</v>
      </c>
      <c r="T26" s="32" t="str">
        <f>IF(T25="","",IFERROR(INDEX(Days!$H$2:$H$367,MATCH(T25,Days!$A$2:$A$367,0)),""))</f>
        <v>Jane</v>
      </c>
      <c r="U26" s="32" t="str">
        <f>IF(U25="","",IFERROR(INDEX(Days!$H$2:$H$367,MATCH(U25,Days!$A$2:$A$367,0)),""))</f>
        <v>John</v>
      </c>
      <c r="V26" s="32" t="str">
        <f>IF(V25="","",IFERROR(INDEX(Days!$H$2:$H$367,MATCH(V25,Days!$A$2:$A$367,0)),""))</f>
        <v>John</v>
      </c>
      <c r="W26" s="32" t="str">
        <f>IF(W25="","",IFERROR(INDEX(Days!$H$2:$H$367,MATCH(W25,Days!$A$2:$A$367,0)),""))</f>
        <v>Jane</v>
      </c>
      <c r="X26" s="32" t="str">
        <f>IF(X25="","",IFERROR(INDEX(Days!$H$2:$H$367,MATCH(X25,Days!$A$2:$A$367,0)),""))</f>
        <v>Jane</v>
      </c>
    </row>
    <row r="27" spans="2:24" ht="15" customHeight="1" x14ac:dyDescent="0.35">
      <c r="B27" s="31">
        <f>IF(MONTH($B$21-WEEKDAY($B$21)+15)=MONTH($B$21),$B$21-WEEKDAY($B$21)+15,"")</f>
        <v>46341</v>
      </c>
      <c r="C27" s="31">
        <f>IF(MONTH($B$21-WEEKDAY($B$21)+16)=MONTH($B$21),$B$21-WEEKDAY($B$21)+16,"")</f>
        <v>46342</v>
      </c>
      <c r="D27" s="31">
        <f>IF(MONTH($B$21-WEEKDAY($B$21)+17)=MONTH($B$21),$B$21-WEEKDAY($B$21)+17,"")</f>
        <v>46343</v>
      </c>
      <c r="E27" s="31">
        <f>IF(MONTH($B$21-WEEKDAY($B$21)+18)=MONTH($B$21),$B$21-WEEKDAY($B$21)+18,"")</f>
        <v>46344</v>
      </c>
      <c r="F27" s="31">
        <f>IF(MONTH($B$21-WEEKDAY($B$21)+19)=MONTH($B$21),$B$21-WEEKDAY($B$21)+19,"")</f>
        <v>46345</v>
      </c>
      <c r="G27" s="31">
        <f>IF(MONTH($B$21-WEEKDAY($B$21)+20)=MONTH($B$21),$B$21-WEEKDAY($B$21)+20,"")</f>
        <v>46346</v>
      </c>
      <c r="H27" s="31">
        <f>IF(MONTH($B$21-WEEKDAY($B$21)+21)=MONTH($B$21),$B$21-WEEKDAY($B$21)+21,"")</f>
        <v>46347</v>
      </c>
      <c r="J27" s="31">
        <f>IF(MONTH($J$21-WEEKDAY($J$21)+15)=MONTH($J$21),$J$21-WEEKDAY($J$21)+15,"")</f>
        <v>46369</v>
      </c>
      <c r="K27" s="31">
        <f>IF(MONTH($J$21-WEEKDAY($J$21)+16)=MONTH($J$21),$J$21-WEEKDAY($J$21)+16,"")</f>
        <v>46370</v>
      </c>
      <c r="L27" s="31">
        <f>IF(MONTH($J$21-WEEKDAY($J$21)+17)=MONTH($J$21),$J$21-WEEKDAY($J$21)+17,"")</f>
        <v>46371</v>
      </c>
      <c r="M27" s="31">
        <f>IF(MONTH($J$21-WEEKDAY($J$21)+18)=MONTH($J$21),$J$21-WEEKDAY($J$21)+18,"")</f>
        <v>46372</v>
      </c>
      <c r="N27" s="31">
        <f>IF(MONTH($J$21-WEEKDAY($J$21)+19)=MONTH($J$21),$J$21-WEEKDAY($J$21)+19,"")</f>
        <v>46373</v>
      </c>
      <c r="O27" s="31">
        <f>IF(MONTH($J$21-WEEKDAY($J$21)+20)=MONTH($J$21),$J$21-WEEKDAY($J$21)+20,"")</f>
        <v>46374</v>
      </c>
      <c r="P27" s="31">
        <f>IF(MONTH($J$21-WEEKDAY($J$21)+21)=MONTH($J$21),$J$21-WEEKDAY($J$21)+21,"")</f>
        <v>46375</v>
      </c>
      <c r="R27" s="31">
        <f>IF(MONTH($R$21-WEEKDAY($R$21)+15)=MONTH($R$21),$R$21-WEEKDAY($R$21)+15,"")</f>
        <v>46397</v>
      </c>
      <c r="S27" s="31">
        <f>IF(MONTH($R$21-WEEKDAY($R$21)+16)=MONTH($R$21),$R$21-WEEKDAY($R$21)+16,"")</f>
        <v>46398</v>
      </c>
      <c r="T27" s="31">
        <f>IF(MONTH($R$21-WEEKDAY($R$21)+17)=MONTH($R$21),$R$21-WEEKDAY($R$21)+17,"")</f>
        <v>46399</v>
      </c>
      <c r="U27" s="31">
        <f>IF(MONTH($R$21-WEEKDAY($R$21)+18)=MONTH($R$21),$R$21-WEEKDAY($R$21)+18,"")</f>
        <v>46400</v>
      </c>
      <c r="V27" s="31">
        <f>IF(MONTH($R$21-WEEKDAY($R$21)+19)=MONTH($R$21),$R$21-WEEKDAY($R$21)+19,"")</f>
        <v>46401</v>
      </c>
      <c r="W27" s="31">
        <f>IF(MONTH($R$21-WEEKDAY($R$21)+20)=MONTH($R$21),$R$21-WEEKDAY($R$21)+20,"")</f>
        <v>46402</v>
      </c>
      <c r="X27" s="31">
        <f>IF(MONTH($R$21-WEEKDAY($R$21)+21)=MONTH($R$21),$R$21-WEEKDAY($R$21)+21,"")</f>
        <v>46403</v>
      </c>
    </row>
    <row r="28" spans="2:24" ht="13.5" customHeight="1" x14ac:dyDescent="0.35">
      <c r="B28" s="32" t="str">
        <f>IF(B27="","",IFERROR(INDEX(Days!$H$2:$H$367,MATCH(B27,Days!$A$2:$A$367,0)),""))</f>
        <v>Jane</v>
      </c>
      <c r="C28" s="32" t="str">
        <f>IF(C27="","",IFERROR(INDEX(Days!$H$2:$H$367,MATCH(C27,Days!$A$2:$A$367,0)),""))</f>
        <v>John</v>
      </c>
      <c r="D28" s="32" t="str">
        <f>IF(D27="","",IFERROR(INDEX(Days!$H$2:$H$367,MATCH(D27,Days!$A$2:$A$367,0)),""))</f>
        <v>John</v>
      </c>
      <c r="E28" s="32" t="str">
        <f>IF(E27="","",IFERROR(INDEX(Days!$H$2:$H$367,MATCH(E27,Days!$A$2:$A$367,0)),""))</f>
        <v>Jane</v>
      </c>
      <c r="F28" s="32" t="str">
        <f>IF(F27="","",IFERROR(INDEX(Days!$H$2:$H$367,MATCH(F27,Days!$A$2:$A$367,0)),""))</f>
        <v>Jane</v>
      </c>
      <c r="G28" s="32" t="str">
        <f>IF(G27="","",IFERROR(INDEX(Days!$H$2:$H$367,MATCH(G27,Days!$A$2:$A$367,0)),""))</f>
        <v>John</v>
      </c>
      <c r="H28" s="32" t="str">
        <f>IF(H27="","",IFERROR(INDEX(Days!$H$2:$H$367,MATCH(H27,Days!$A$2:$A$367,0)),""))</f>
        <v>John</v>
      </c>
      <c r="J28" s="32" t="str">
        <f>IF(J27="","",IFERROR(INDEX(Days!$H$2:$H$367,MATCH(J27,Days!$A$2:$A$367,0)),""))</f>
        <v>Jane</v>
      </c>
      <c r="K28" s="32" t="str">
        <f>IF(K27="","",IFERROR(INDEX(Days!$H$2:$H$367,MATCH(K27,Days!$A$2:$A$367,0)),""))</f>
        <v>John</v>
      </c>
      <c r="L28" s="32" t="str">
        <f>IF(L27="","",IFERROR(INDEX(Days!$H$2:$H$367,MATCH(L27,Days!$A$2:$A$367,0)),""))</f>
        <v>John</v>
      </c>
      <c r="M28" s="32" t="str">
        <f>IF(M27="","",IFERROR(INDEX(Days!$H$2:$H$367,MATCH(M27,Days!$A$2:$A$367,0)),""))</f>
        <v>Jane</v>
      </c>
      <c r="N28" s="32" t="str">
        <f>IF(N27="","",IFERROR(INDEX(Days!$H$2:$H$367,MATCH(N27,Days!$A$2:$A$367,0)),""))</f>
        <v>Jane</v>
      </c>
      <c r="O28" s="32" t="str">
        <f>IF(O27="","",IFERROR(INDEX(Days!$H$2:$H$367,MATCH(O27,Days!$A$2:$A$367,0)),""))</f>
        <v>John</v>
      </c>
      <c r="P28" s="32" t="str">
        <f>IF(P27="","",IFERROR(INDEX(Days!$H$2:$H$367,MATCH(P27,Days!$A$2:$A$367,0)),""))</f>
        <v>John</v>
      </c>
      <c r="R28" s="32" t="str">
        <f>IF(R27="","",IFERROR(INDEX(Days!$H$2:$H$367,MATCH(R27,Days!$A$2:$A$367,0)),""))</f>
        <v>Jane</v>
      </c>
      <c r="S28" s="32" t="str">
        <f>IF(S27="","",IFERROR(INDEX(Days!$H$2:$H$367,MATCH(S27,Days!$A$2:$A$367,0)),""))</f>
        <v>John</v>
      </c>
      <c r="T28" s="32" t="str">
        <f>IF(T27="","",IFERROR(INDEX(Days!$H$2:$H$367,MATCH(T27,Days!$A$2:$A$367,0)),""))</f>
        <v>John</v>
      </c>
      <c r="U28" s="32" t="str">
        <f>IF(U27="","",IFERROR(INDEX(Days!$H$2:$H$367,MATCH(U27,Days!$A$2:$A$367,0)),""))</f>
        <v>Jane</v>
      </c>
      <c r="V28" s="32" t="str">
        <f>IF(V27="","",IFERROR(INDEX(Days!$H$2:$H$367,MATCH(V27,Days!$A$2:$A$367,0)),""))</f>
        <v>Jane</v>
      </c>
      <c r="W28" s="32" t="str">
        <f>IF(W27="","",IFERROR(INDEX(Days!$H$2:$H$367,MATCH(W27,Days!$A$2:$A$367,0)),""))</f>
        <v>John</v>
      </c>
      <c r="X28" s="32" t="str">
        <f>IF(X27="","",IFERROR(INDEX(Days!$H$2:$H$367,MATCH(X27,Days!$A$2:$A$367,0)),""))</f>
        <v>John</v>
      </c>
    </row>
    <row r="29" spans="2:24" ht="15" customHeight="1" x14ac:dyDescent="0.35">
      <c r="B29" s="31">
        <f>IF(MONTH($B$21-WEEKDAY($B$21)+22)=MONTH($B$21),$B$21-WEEKDAY($B$21)+22,"")</f>
        <v>46348</v>
      </c>
      <c r="C29" s="31">
        <f>IF(MONTH($B$21-WEEKDAY($B$21)+23)=MONTH($B$21),$B$21-WEEKDAY($B$21)+23,"")</f>
        <v>46349</v>
      </c>
      <c r="D29" s="31">
        <f>IF(MONTH($B$21-WEEKDAY($B$21)+24)=MONTH($B$21),$B$21-WEEKDAY($B$21)+24,"")</f>
        <v>46350</v>
      </c>
      <c r="E29" s="31">
        <f>IF(MONTH($B$21-WEEKDAY($B$21)+25)=MONTH($B$21),$B$21-WEEKDAY($B$21)+25,"")</f>
        <v>46351</v>
      </c>
      <c r="F29" s="31">
        <f>IF(MONTH($B$21-WEEKDAY($B$21)+26)=MONTH($B$21),$B$21-WEEKDAY($B$21)+26,"")</f>
        <v>46352</v>
      </c>
      <c r="G29" s="31">
        <f>IF(MONTH($B$21-WEEKDAY($B$21)+27)=MONTH($B$21),$B$21-WEEKDAY($B$21)+27,"")</f>
        <v>46353</v>
      </c>
      <c r="H29" s="31">
        <f>IF(MONTH($B$21-WEEKDAY($B$21)+28)=MONTH($B$21),$B$21-WEEKDAY($B$21)+28,"")</f>
        <v>46354</v>
      </c>
      <c r="J29" s="31">
        <f>IF(MONTH($J$21-WEEKDAY($J$21)+22)=MONTH($J$21),$J$21-WEEKDAY($J$21)+22,"")</f>
        <v>46376</v>
      </c>
      <c r="K29" s="31">
        <f>IF(MONTH($J$21-WEEKDAY($J$21)+23)=MONTH($J$21),$J$21-WEEKDAY($J$21)+23,"")</f>
        <v>46377</v>
      </c>
      <c r="L29" s="31">
        <f>IF(MONTH($J$21-WEEKDAY($J$21)+24)=MONTH($J$21),$J$21-WEEKDAY($J$21)+24,"")</f>
        <v>46378</v>
      </c>
      <c r="M29" s="31">
        <f>IF(MONTH($J$21-WEEKDAY($J$21)+25)=MONTH($J$21),$J$21-WEEKDAY($J$21)+25,"")</f>
        <v>46379</v>
      </c>
      <c r="N29" s="31">
        <f>IF(MONTH($J$21-WEEKDAY($J$21)+26)=MONTH($J$21),$J$21-WEEKDAY($J$21)+26,"")</f>
        <v>46380</v>
      </c>
      <c r="O29" s="31">
        <f>IF(MONTH($J$21-WEEKDAY($J$21)+27)=MONTH($J$21),$J$21-WEEKDAY($J$21)+27,"")</f>
        <v>46381</v>
      </c>
      <c r="P29" s="31">
        <f>IF(MONTH($J$21-WEEKDAY($J$21)+28)=MONTH($J$21),$J$21-WEEKDAY($J$21)+28,"")</f>
        <v>46382</v>
      </c>
      <c r="R29" s="31">
        <f>IF(MONTH($R$21-WEEKDAY($R$21)+22)=MONTH($R$21),$R$21-WEEKDAY($R$21)+22,"")</f>
        <v>46404</v>
      </c>
      <c r="S29" s="31">
        <f>IF(MONTH($R$21-WEEKDAY($R$21)+23)=MONTH($R$21),$R$21-WEEKDAY($R$21)+23,"")</f>
        <v>46405</v>
      </c>
      <c r="T29" s="31">
        <f>IF(MONTH($R$21-WEEKDAY($R$21)+24)=MONTH($R$21),$R$21-WEEKDAY($R$21)+24,"")</f>
        <v>46406</v>
      </c>
      <c r="U29" s="31">
        <f>IF(MONTH($R$21-WEEKDAY($R$21)+25)=MONTH($R$21),$R$21-WEEKDAY($R$21)+25,"")</f>
        <v>46407</v>
      </c>
      <c r="V29" s="31">
        <f>IF(MONTH($R$21-WEEKDAY($R$21)+26)=MONTH($R$21),$R$21-WEEKDAY($R$21)+26,"")</f>
        <v>46408</v>
      </c>
      <c r="W29" s="31">
        <f>IF(MONTH($R$21-WEEKDAY($R$21)+27)=MONTH($R$21),$R$21-WEEKDAY($R$21)+27,"")</f>
        <v>46409</v>
      </c>
      <c r="X29" s="31">
        <f>IF(MONTH($R$21-WEEKDAY($R$21)+28)=MONTH($R$21),$R$21-WEEKDAY($R$21)+28,"")</f>
        <v>46410</v>
      </c>
    </row>
    <row r="30" spans="2:24" ht="13.5" customHeight="1" x14ac:dyDescent="0.35">
      <c r="B30" s="32" t="str">
        <f>IF(B29="","",IFERROR(INDEX(Days!$H$2:$H$367,MATCH(B29,Days!$A$2:$A$367,0)),""))</f>
        <v>John</v>
      </c>
      <c r="C30" s="32" t="str">
        <f>IF(C29="","",IFERROR(INDEX(Days!$H$2:$H$367,MATCH(C29,Days!$A$2:$A$367,0)),""))</f>
        <v>Jane</v>
      </c>
      <c r="D30" s="32" t="str">
        <f>IF(D29="","",IFERROR(INDEX(Days!$H$2:$H$367,MATCH(D29,Days!$A$2:$A$367,0)),""))</f>
        <v>Jane</v>
      </c>
      <c r="E30" s="32" t="str">
        <f>IF(E29="","",IFERROR(INDEX(Days!$H$2:$H$367,MATCH(E29,Days!$A$2:$A$367,0)),""))</f>
        <v>Taylor *</v>
      </c>
      <c r="F30" s="32" t="str">
        <f>IF(F29="","",IFERROR(INDEX(Days!$H$2:$H$367,MATCH(F29,Days!$A$2:$A$367,0)),""))</f>
        <v>Taylor *</v>
      </c>
      <c r="G30" s="32" t="str">
        <f>IF(G29="","",IFERROR(INDEX(Days!$H$2:$H$367,MATCH(G29,Days!$A$2:$A$367,0)),""))</f>
        <v>Taylor *</v>
      </c>
      <c r="H30" s="32" t="str">
        <f>IF(H29="","",IFERROR(INDEX(Days!$H$2:$H$367,MATCH(H29,Days!$A$2:$A$367,0)),""))</f>
        <v>Taylor *</v>
      </c>
      <c r="J30" s="32" t="str">
        <f>IF(J29="","",IFERROR(INDEX(Days!$H$2:$H$367,MATCH(J29,Days!$A$2:$A$367,0)),""))</f>
        <v>John</v>
      </c>
      <c r="K30" s="32" t="str">
        <f>IF(K29="","",IFERROR(INDEX(Days!$H$2:$H$367,MATCH(K29,Days!$A$2:$A$367,0)),""))</f>
        <v>Jane</v>
      </c>
      <c r="L30" s="32" t="str">
        <f>IF(L29="","",IFERROR(INDEX(Days!$H$2:$H$367,MATCH(L29,Days!$A$2:$A$367,0)),""))</f>
        <v>Jane</v>
      </c>
      <c r="M30" s="32" t="str">
        <f>IF(M29="","",IFERROR(INDEX(Days!$H$2:$H$367,MATCH(M29,Days!$A$2:$A$367,0)),""))</f>
        <v>John</v>
      </c>
      <c r="N30" s="32" t="str">
        <f>IF(N29="","",IFERROR(INDEX(Days!$H$2:$H$367,MATCH(N29,Days!$A$2:$A$367,0)),""))</f>
        <v>John</v>
      </c>
      <c r="O30" s="32" t="str">
        <f>IF(O29="","",IFERROR(INDEX(Days!$H$2:$H$367,MATCH(O29,Days!$A$2:$A$367,0)),""))</f>
        <v>Jane</v>
      </c>
      <c r="P30" s="32" t="str">
        <f>IF(P29="","",IFERROR(INDEX(Days!$H$2:$H$367,MATCH(P29,Days!$A$2:$A$367,0)),""))</f>
        <v>Jane</v>
      </c>
      <c r="R30" s="32" t="str">
        <f>IF(R29="","",IFERROR(INDEX(Days!$H$2:$H$367,MATCH(R29,Days!$A$2:$A$367,0)),""))</f>
        <v>John</v>
      </c>
      <c r="S30" s="32" t="str">
        <f>IF(S29="","",IFERROR(INDEX(Days!$H$2:$H$367,MATCH(S29,Days!$A$2:$A$367,0)),""))</f>
        <v>Jane</v>
      </c>
      <c r="T30" s="32" t="str">
        <f>IF(T29="","",IFERROR(INDEX(Days!$H$2:$H$367,MATCH(T29,Days!$A$2:$A$367,0)),""))</f>
        <v>Jane</v>
      </c>
      <c r="U30" s="32" t="str">
        <f>IF(U29="","",IFERROR(INDEX(Days!$H$2:$H$367,MATCH(U29,Days!$A$2:$A$367,0)),""))</f>
        <v>John</v>
      </c>
      <c r="V30" s="32" t="str">
        <f>IF(V29="","",IFERROR(INDEX(Days!$H$2:$H$367,MATCH(V29,Days!$A$2:$A$367,0)),""))</f>
        <v>John</v>
      </c>
      <c r="W30" s="32" t="str">
        <f>IF(W29="","",IFERROR(INDEX(Days!$H$2:$H$367,MATCH(W29,Days!$A$2:$A$367,0)),""))</f>
        <v>Jane</v>
      </c>
      <c r="X30" s="32" t="str">
        <f>IF(X29="","",IFERROR(INDEX(Days!$H$2:$H$367,MATCH(X29,Days!$A$2:$A$367,0)),""))</f>
        <v>Jane</v>
      </c>
    </row>
    <row r="31" spans="2:24" ht="15" customHeight="1" x14ac:dyDescent="0.35">
      <c r="B31" s="31">
        <f>IF(MONTH($B$21-WEEKDAY($B$21)+29)=MONTH($B$21),$B$21-WEEKDAY($B$21)+29,"")</f>
        <v>46355</v>
      </c>
      <c r="C31" s="31">
        <f>IF(MONTH($B$21-WEEKDAY($B$21)+30)=MONTH($B$21),$B$21-WEEKDAY($B$21)+30,"")</f>
        <v>46356</v>
      </c>
      <c r="D31" s="31" t="str">
        <f>IF(MONTH($B$21-WEEKDAY($B$21)+31)=MONTH($B$21),$B$21-WEEKDAY($B$21)+31,"")</f>
        <v/>
      </c>
      <c r="E31" s="31" t="str">
        <f>IF(MONTH($B$21-WEEKDAY($B$21)+32)=MONTH($B$21),$B$21-WEEKDAY($B$21)+32,"")</f>
        <v/>
      </c>
      <c r="F31" s="31" t="str">
        <f>IF(MONTH($B$21-WEEKDAY($B$21)+33)=MONTH($B$21),$B$21-WEEKDAY($B$21)+33,"")</f>
        <v/>
      </c>
      <c r="G31" s="31" t="str">
        <f>IF(MONTH($B$21-WEEKDAY($B$21)+34)=MONTH($B$21),$B$21-WEEKDAY($B$21)+34,"")</f>
        <v/>
      </c>
      <c r="H31" s="31" t="str">
        <f>IF(MONTH($B$21-WEEKDAY($B$21)+35)=MONTH($B$21),$B$21-WEEKDAY($B$21)+35,"")</f>
        <v/>
      </c>
      <c r="J31" s="31">
        <f>IF(MONTH($J$21-WEEKDAY($J$21)+29)=MONTH($J$21),$J$21-WEEKDAY($J$21)+29,"")</f>
        <v>46383</v>
      </c>
      <c r="K31" s="31">
        <f>IF(MONTH($J$21-WEEKDAY($J$21)+30)=MONTH($J$21),$J$21-WEEKDAY($J$21)+30,"")</f>
        <v>46384</v>
      </c>
      <c r="L31" s="31">
        <f>IF(MONTH($J$21-WEEKDAY($J$21)+31)=MONTH($J$21),$J$21-WEEKDAY($J$21)+31,"")</f>
        <v>46385</v>
      </c>
      <c r="M31" s="31">
        <f>IF(MONTH($J$21-WEEKDAY($J$21)+32)=MONTH($J$21),$J$21-WEEKDAY($J$21)+32,"")</f>
        <v>46386</v>
      </c>
      <c r="N31" s="31">
        <f>IF(MONTH($J$21-WEEKDAY($J$21)+33)=MONTH($J$21),$J$21-WEEKDAY($J$21)+33,"")</f>
        <v>46387</v>
      </c>
      <c r="O31" s="31" t="str">
        <f>IF(MONTH($J$21-WEEKDAY($J$21)+34)=MONTH($J$21),$J$21-WEEKDAY($J$21)+34,"")</f>
        <v/>
      </c>
      <c r="P31" s="31" t="str">
        <f>IF(MONTH($J$21-WEEKDAY($J$21)+35)=MONTH($J$21),$J$21-WEEKDAY($J$21)+35,"")</f>
        <v/>
      </c>
      <c r="R31" s="31">
        <f>IF(MONTH($R$21-WEEKDAY($R$21)+29)=MONTH($R$21),$R$21-WEEKDAY($R$21)+29,"")</f>
        <v>46411</v>
      </c>
      <c r="S31" s="31">
        <f>IF(MONTH($R$21-WEEKDAY($R$21)+30)=MONTH($R$21),$R$21-WEEKDAY($R$21)+30,"")</f>
        <v>46412</v>
      </c>
      <c r="T31" s="31">
        <f>IF(MONTH($R$21-WEEKDAY($R$21)+31)=MONTH($R$21),$R$21-WEEKDAY($R$21)+31,"")</f>
        <v>46413</v>
      </c>
      <c r="U31" s="31">
        <f>IF(MONTH($R$21-WEEKDAY($R$21)+32)=MONTH($R$21),$R$21-WEEKDAY($R$21)+32,"")</f>
        <v>46414</v>
      </c>
      <c r="V31" s="31">
        <f>IF(MONTH($R$21-WEEKDAY($R$21)+33)=MONTH($R$21),$R$21-WEEKDAY($R$21)+33,"")</f>
        <v>46415</v>
      </c>
      <c r="W31" s="31">
        <f>IF(MONTH($R$21-WEEKDAY($R$21)+34)=MONTH($R$21),$R$21-WEEKDAY($R$21)+34,"")</f>
        <v>46416</v>
      </c>
      <c r="X31" s="31">
        <f>IF(MONTH($R$21-WEEKDAY($R$21)+35)=MONTH($R$21),$R$21-WEEKDAY($R$21)+35,"")</f>
        <v>46417</v>
      </c>
    </row>
    <row r="32" spans="2:24" ht="13.5" customHeight="1" x14ac:dyDescent="0.35">
      <c r="B32" s="32" t="str">
        <f>IF(B31="","",IFERROR(INDEX(Days!$H$2:$H$367,MATCH(B31,Days!$A$2:$A$367,0)),""))</f>
        <v>Taylor *</v>
      </c>
      <c r="C32" s="32" t="str">
        <f>IF(C31="","",IFERROR(INDEX(Days!$H$2:$H$367,MATCH(C31,Days!$A$2:$A$367,0)),""))</f>
        <v>John</v>
      </c>
      <c r="D32" s="32" t="str">
        <f>IF(D31="","",IFERROR(INDEX(Days!$H$2:$H$367,MATCH(D31,Days!$A$2:$A$367,0)),""))</f>
        <v/>
      </c>
      <c r="E32" s="32" t="str">
        <f>IF(E31="","",IFERROR(INDEX(Days!$H$2:$H$367,MATCH(E31,Days!$A$2:$A$367,0)),""))</f>
        <v/>
      </c>
      <c r="F32" s="32" t="str">
        <f>IF(F31="","",IFERROR(INDEX(Days!$H$2:$H$367,MATCH(F31,Days!$A$2:$A$367,0)),""))</f>
        <v/>
      </c>
      <c r="G32" s="32" t="str">
        <f>IF(G31="","",IFERROR(INDEX(Days!$H$2:$H$367,MATCH(G31,Days!$A$2:$A$367,0)),""))</f>
        <v/>
      </c>
      <c r="H32" s="32" t="str">
        <f>IF(H31="","",IFERROR(INDEX(Days!$H$2:$H$367,MATCH(H31,Days!$A$2:$A$367,0)),""))</f>
        <v/>
      </c>
      <c r="J32" s="32" t="str">
        <f>IF(J31="","",IFERROR(INDEX(Days!$H$2:$H$367,MATCH(J31,Days!$A$2:$A$367,0)),""))</f>
        <v>Jane</v>
      </c>
      <c r="K32" s="32" t="str">
        <f>IF(K31="","",IFERROR(INDEX(Days!$H$2:$H$367,MATCH(K31,Days!$A$2:$A$367,0)),""))</f>
        <v>John</v>
      </c>
      <c r="L32" s="32" t="str">
        <f>IF(L31="","",IFERROR(INDEX(Days!$H$2:$H$367,MATCH(L31,Days!$A$2:$A$367,0)),""))</f>
        <v>John</v>
      </c>
      <c r="M32" s="32" t="str">
        <f>IF(M31="","",IFERROR(INDEX(Days!$H$2:$H$367,MATCH(M31,Days!$A$2:$A$367,0)),""))</f>
        <v>Jane</v>
      </c>
      <c r="N32" s="32" t="str">
        <f>IF(N31="","",IFERROR(INDEX(Days!$H$2:$H$367,MATCH(N31,Days!$A$2:$A$367,0)),""))</f>
        <v>Jane</v>
      </c>
      <c r="O32" s="32" t="str">
        <f>IF(O31="","",IFERROR(INDEX(Days!$H$2:$H$367,MATCH(O31,Days!$A$2:$A$367,0)),""))</f>
        <v/>
      </c>
      <c r="P32" s="32" t="str">
        <f>IF(P31="","",IFERROR(INDEX(Days!$H$2:$H$367,MATCH(P31,Days!$A$2:$A$367,0)),""))</f>
        <v/>
      </c>
      <c r="R32" s="32" t="str">
        <f>IF(R31="","",IFERROR(INDEX(Days!$H$2:$H$367,MATCH(R31,Days!$A$2:$A$367,0)),""))</f>
        <v>Jane</v>
      </c>
      <c r="S32" s="32" t="str">
        <f>IF(S31="","",IFERROR(INDEX(Days!$H$2:$H$367,MATCH(S31,Days!$A$2:$A$367,0)),""))</f>
        <v>John</v>
      </c>
      <c r="T32" s="32" t="str">
        <f>IF(T31="","",IFERROR(INDEX(Days!$H$2:$H$367,MATCH(T31,Days!$A$2:$A$367,0)),""))</f>
        <v>John</v>
      </c>
      <c r="U32" s="32" t="str">
        <f>IF(U31="","",IFERROR(INDEX(Days!$H$2:$H$367,MATCH(U31,Days!$A$2:$A$367,0)),""))</f>
        <v>Jane</v>
      </c>
      <c r="V32" s="32" t="str">
        <f>IF(V31="","",IFERROR(INDEX(Days!$H$2:$H$367,MATCH(V31,Days!$A$2:$A$367,0)),""))</f>
        <v>Jane</v>
      </c>
      <c r="W32" s="32" t="str">
        <f>IF(W31="","",IFERROR(INDEX(Days!$H$2:$H$367,MATCH(W31,Days!$A$2:$A$367,0)),""))</f>
        <v>John</v>
      </c>
      <c r="X32" s="32" t="str">
        <f>IF(X31="","",IFERROR(INDEX(Days!$H$2:$H$367,MATCH(X31,Days!$A$2:$A$367,0)),""))</f>
        <v>John</v>
      </c>
    </row>
    <row r="33" spans="2:24" ht="15" customHeight="1" x14ac:dyDescent="0.35">
      <c r="B33" s="31" t="str">
        <f>IF(MONTH($B$21-WEEKDAY($B$21)+36)=MONTH($B$21),$B$21-WEEKDAY($B$21)+36,"")</f>
        <v/>
      </c>
      <c r="C33" s="31" t="str">
        <f>IF(MONTH($B$21-WEEKDAY($B$21)+37)=MONTH($B$21),$B$21-WEEKDAY($B$21)+37,"")</f>
        <v/>
      </c>
      <c r="D33" s="31" t="str">
        <f>IF(MONTH($B$21-WEEKDAY($B$21)+38)=MONTH($B$21),$B$21-WEEKDAY($B$21)+38,"")</f>
        <v/>
      </c>
      <c r="E33" s="31" t="str">
        <f>IF(MONTH($B$21-WEEKDAY($B$21)+39)=MONTH($B$21),$B$21-WEEKDAY($B$21)+39,"")</f>
        <v/>
      </c>
      <c r="F33" s="31" t="str">
        <f>IF(MONTH($B$21-WEEKDAY($B$21)+40)=MONTH($B$21),$B$21-WEEKDAY($B$21)+40,"")</f>
        <v/>
      </c>
      <c r="G33" s="31" t="str">
        <f>IF(MONTH($B$21-WEEKDAY($B$21)+41)=MONTH($B$21),$B$21-WEEKDAY($B$21)+41,"")</f>
        <v/>
      </c>
      <c r="H33" s="31" t="str">
        <f>IF(MONTH($B$21-WEEKDAY($B$21)+42)=MONTH($B$21),$B$21-WEEKDAY($B$21)+42,"")</f>
        <v/>
      </c>
      <c r="J33" s="31" t="str">
        <f>IF(MONTH($J$21-WEEKDAY($J$21)+36)=MONTH($J$21),$J$21-WEEKDAY($J$21)+36,"")</f>
        <v/>
      </c>
      <c r="K33" s="31" t="str">
        <f>IF(MONTH($J$21-WEEKDAY($J$21)+37)=MONTH($J$21),$J$21-WEEKDAY($J$21)+37,"")</f>
        <v/>
      </c>
      <c r="L33" s="31" t="str">
        <f>IF(MONTH($J$21-WEEKDAY($J$21)+38)=MONTH($J$21),$J$21-WEEKDAY($J$21)+38,"")</f>
        <v/>
      </c>
      <c r="M33" s="31" t="str">
        <f>IF(MONTH($J$21-WEEKDAY($J$21)+39)=MONTH($J$21),$J$21-WEEKDAY($J$21)+39,"")</f>
        <v/>
      </c>
      <c r="N33" s="31" t="str">
        <f>IF(MONTH($J$21-WEEKDAY($J$21)+40)=MONTH($J$21),$J$21-WEEKDAY($J$21)+40,"")</f>
        <v/>
      </c>
      <c r="O33" s="31" t="str">
        <f>IF(MONTH($J$21-WEEKDAY($J$21)+41)=MONTH($J$21),$J$21-WEEKDAY($J$21)+41,"")</f>
        <v/>
      </c>
      <c r="P33" s="31" t="str">
        <f>IF(MONTH($J$21-WEEKDAY($J$21)+42)=MONTH($J$21),$J$21-WEEKDAY($J$21)+42,"")</f>
        <v/>
      </c>
      <c r="R33" s="31">
        <f>IF(MONTH($R$21-WEEKDAY($R$21)+36)=MONTH($R$21),$R$21-WEEKDAY($R$21)+36,"")</f>
        <v>46418</v>
      </c>
      <c r="S33" s="31" t="str">
        <f>IF(MONTH($R$21-WEEKDAY($R$21)+37)=MONTH($R$21),$R$21-WEEKDAY($R$21)+37,"")</f>
        <v/>
      </c>
      <c r="T33" s="31" t="str">
        <f>IF(MONTH($R$21-WEEKDAY($R$21)+38)=MONTH($R$21),$R$21-WEEKDAY($R$21)+38,"")</f>
        <v/>
      </c>
      <c r="U33" s="31" t="str">
        <f>IF(MONTH($R$21-WEEKDAY($R$21)+39)=MONTH($R$21),$R$21-WEEKDAY($R$21)+39,"")</f>
        <v/>
      </c>
      <c r="V33" s="31" t="str">
        <f>IF(MONTH($R$21-WEEKDAY($R$21)+40)=MONTH($R$21),$R$21-WEEKDAY($R$21)+40,"")</f>
        <v/>
      </c>
      <c r="W33" s="31" t="str">
        <f>IF(MONTH($R$21-WEEKDAY($R$21)+41)=MONTH($R$21),$R$21-WEEKDAY($R$21)+41,"")</f>
        <v/>
      </c>
      <c r="X33" s="31" t="str">
        <f>IF(MONTH($R$21-WEEKDAY($R$21)+42)=MONTH($R$21),$R$21-WEEKDAY($R$21)+42,"")</f>
        <v/>
      </c>
    </row>
    <row r="34" spans="2:24" ht="13.5" customHeight="1" x14ac:dyDescent="0.35">
      <c r="B34" s="32" t="str">
        <f>IF(B33="","",IFERROR(INDEX(Days!$H$2:$H$367,MATCH(B33,Days!$A$2:$A$367,0)),""))</f>
        <v/>
      </c>
      <c r="C34" s="32" t="str">
        <f>IF(C33="","",IFERROR(INDEX(Days!$H$2:$H$367,MATCH(C33,Days!$A$2:$A$367,0)),""))</f>
        <v/>
      </c>
      <c r="D34" s="32" t="str">
        <f>IF(D33="","",IFERROR(INDEX(Days!$H$2:$H$367,MATCH(D33,Days!$A$2:$A$367,0)),""))</f>
        <v/>
      </c>
      <c r="E34" s="32" t="str">
        <f>IF(E33="","",IFERROR(INDEX(Days!$H$2:$H$367,MATCH(E33,Days!$A$2:$A$367,0)),""))</f>
        <v/>
      </c>
      <c r="F34" s="32" t="str">
        <f>IF(F33="","",IFERROR(INDEX(Days!$H$2:$H$367,MATCH(F33,Days!$A$2:$A$367,0)),""))</f>
        <v/>
      </c>
      <c r="G34" s="32" t="str">
        <f>IF(G33="","",IFERROR(INDEX(Days!$H$2:$H$367,MATCH(G33,Days!$A$2:$A$367,0)),""))</f>
        <v/>
      </c>
      <c r="H34" s="32" t="str">
        <f>IF(H33="","",IFERROR(INDEX(Days!$H$2:$H$367,MATCH(H33,Days!$A$2:$A$367,0)),""))</f>
        <v/>
      </c>
      <c r="J34" s="32" t="str">
        <f>IF(J33="","",IFERROR(INDEX(Days!$H$2:$H$367,MATCH(J33,Days!$A$2:$A$367,0)),""))</f>
        <v/>
      </c>
      <c r="K34" s="32" t="str">
        <f>IF(K33="","",IFERROR(INDEX(Days!$H$2:$H$367,MATCH(K33,Days!$A$2:$A$367,0)),""))</f>
        <v/>
      </c>
      <c r="L34" s="32" t="str">
        <f>IF(L33="","",IFERROR(INDEX(Days!$H$2:$H$367,MATCH(L33,Days!$A$2:$A$367,0)),""))</f>
        <v/>
      </c>
      <c r="M34" s="32" t="str">
        <f>IF(M33="","",IFERROR(INDEX(Days!$H$2:$H$367,MATCH(M33,Days!$A$2:$A$367,0)),""))</f>
        <v/>
      </c>
      <c r="N34" s="32" t="str">
        <f>IF(N33="","",IFERROR(INDEX(Days!$H$2:$H$367,MATCH(N33,Days!$A$2:$A$367,0)),""))</f>
        <v/>
      </c>
      <c r="O34" s="32" t="str">
        <f>IF(O33="","",IFERROR(INDEX(Days!$H$2:$H$367,MATCH(O33,Days!$A$2:$A$367,0)),""))</f>
        <v/>
      </c>
      <c r="P34" s="32" t="str">
        <f>IF(P33="","",IFERROR(INDEX(Days!$H$2:$H$367,MATCH(P33,Days!$A$2:$A$367,0)),""))</f>
        <v/>
      </c>
      <c r="R34" s="32" t="str">
        <f>IF(R33="","",IFERROR(INDEX(Days!$H$2:$H$367,MATCH(R33,Days!$A$2:$A$367,0)),""))</f>
        <v>John</v>
      </c>
      <c r="S34" s="32" t="str">
        <f>IF(S33="","",IFERROR(INDEX(Days!$H$2:$H$367,MATCH(S33,Days!$A$2:$A$367,0)),""))</f>
        <v/>
      </c>
      <c r="T34" s="32" t="str">
        <f>IF(T33="","",IFERROR(INDEX(Days!$H$2:$H$367,MATCH(T33,Days!$A$2:$A$367,0)),""))</f>
        <v/>
      </c>
      <c r="U34" s="32" t="str">
        <f>IF(U33="","",IFERROR(INDEX(Days!$H$2:$H$367,MATCH(U33,Days!$A$2:$A$367,0)),""))</f>
        <v/>
      </c>
      <c r="V34" s="32" t="str">
        <f>IF(V33="","",IFERROR(INDEX(Days!$H$2:$H$367,MATCH(V33,Days!$A$2:$A$367,0)),""))</f>
        <v/>
      </c>
      <c r="W34" s="32" t="str">
        <f>IF(W33="","",IFERROR(INDEX(Days!$H$2:$H$367,MATCH(W33,Days!$A$2:$A$367,0)),""))</f>
        <v/>
      </c>
      <c r="X34" s="32" t="str">
        <f>IF(X33="","",IFERROR(INDEX(Days!$H$2:$H$367,MATCH(X33,Days!$A$2:$A$367,0)),""))</f>
        <v/>
      </c>
    </row>
    <row r="36" spans="2:24" ht="16.5" x14ac:dyDescent="0.35">
      <c r="B36" s="5">
        <f>EDATE(Days!$A$2,6)</f>
        <v>46419</v>
      </c>
      <c r="C36" s="5"/>
      <c r="D36" s="5"/>
      <c r="E36" s="5"/>
      <c r="F36" s="5"/>
      <c r="G36" s="5"/>
      <c r="H36" s="5"/>
      <c r="J36" s="5">
        <f>EDATE(Days!$A$2,7)</f>
        <v>46447</v>
      </c>
      <c r="K36" s="5"/>
      <c r="L36" s="5"/>
      <c r="M36" s="5"/>
      <c r="N36" s="5"/>
      <c r="O36" s="5"/>
      <c r="P36" s="5"/>
      <c r="R36" s="5">
        <f>EDATE(Days!$A$2,8)</f>
        <v>46478</v>
      </c>
      <c r="S36" s="5"/>
      <c r="T36" s="5"/>
      <c r="U36" s="5"/>
      <c r="V36" s="5"/>
      <c r="W36" s="5"/>
      <c r="X36" s="5"/>
    </row>
    <row r="37" spans="2:24" x14ac:dyDescent="0.35">
      <c r="B37" s="30" t="s">
        <v>41</v>
      </c>
      <c r="C37" s="30" t="s">
        <v>35</v>
      </c>
      <c r="D37" s="30" t="s">
        <v>36</v>
      </c>
      <c r="E37" s="30" t="s">
        <v>37</v>
      </c>
      <c r="F37" s="30" t="s">
        <v>38</v>
      </c>
      <c r="G37" s="30" t="s">
        <v>39</v>
      </c>
      <c r="H37" s="30" t="s">
        <v>40</v>
      </c>
      <c r="J37" s="30" t="s">
        <v>41</v>
      </c>
      <c r="K37" s="30" t="s">
        <v>35</v>
      </c>
      <c r="L37" s="30" t="s">
        <v>36</v>
      </c>
      <c r="M37" s="30" t="s">
        <v>37</v>
      </c>
      <c r="N37" s="30" t="s">
        <v>38</v>
      </c>
      <c r="O37" s="30" t="s">
        <v>39</v>
      </c>
      <c r="P37" s="30" t="s">
        <v>40</v>
      </c>
      <c r="R37" s="30" t="s">
        <v>41</v>
      </c>
      <c r="S37" s="30" t="s">
        <v>35</v>
      </c>
      <c r="T37" s="30" t="s">
        <v>36</v>
      </c>
      <c r="U37" s="30" t="s">
        <v>37</v>
      </c>
      <c r="V37" s="30" t="s">
        <v>38</v>
      </c>
      <c r="W37" s="30" t="s">
        <v>39</v>
      </c>
      <c r="X37" s="30" t="s">
        <v>40</v>
      </c>
    </row>
    <row r="38" spans="2:24" ht="15" customHeight="1" x14ac:dyDescent="0.35">
      <c r="B38" s="31" t="str">
        <f>IF(MONTH($B$36-WEEKDAY($B$36)+1)=MONTH($B$36),$B$36-WEEKDAY($B$36)+1,"")</f>
        <v/>
      </c>
      <c r="C38" s="31">
        <f>IF(MONTH($B$36-WEEKDAY($B$36)+2)=MONTH($B$36),$B$36-WEEKDAY($B$36)+2,"")</f>
        <v>46419</v>
      </c>
      <c r="D38" s="31">
        <f>IF(MONTH($B$36-WEEKDAY($B$36)+3)=MONTH($B$36),$B$36-WEEKDAY($B$36)+3,"")</f>
        <v>46420</v>
      </c>
      <c r="E38" s="31">
        <f>IF(MONTH($B$36-WEEKDAY($B$36)+4)=MONTH($B$36),$B$36-WEEKDAY($B$36)+4,"")</f>
        <v>46421</v>
      </c>
      <c r="F38" s="31">
        <f>IF(MONTH($B$36-WEEKDAY($B$36)+5)=MONTH($B$36),$B$36-WEEKDAY($B$36)+5,"")</f>
        <v>46422</v>
      </c>
      <c r="G38" s="31">
        <f>IF(MONTH($B$36-WEEKDAY($B$36)+6)=MONTH($B$36),$B$36-WEEKDAY($B$36)+6,"")</f>
        <v>46423</v>
      </c>
      <c r="H38" s="31">
        <f>IF(MONTH($B$36-WEEKDAY($B$36)+7)=MONTH($B$36),$B$36-WEEKDAY($B$36)+7,"")</f>
        <v>46424</v>
      </c>
      <c r="J38" s="31" t="str">
        <f>IF(MONTH($J$36-WEEKDAY($J$36)+1)=MONTH($J$36),$J$36-WEEKDAY($J$36)+1,"")</f>
        <v/>
      </c>
      <c r="K38" s="31">
        <f>IF(MONTH($J$36-WEEKDAY($J$36)+2)=MONTH($J$36),$J$36-WEEKDAY($J$36)+2,"")</f>
        <v>46447</v>
      </c>
      <c r="L38" s="31">
        <f>IF(MONTH($J$36-WEEKDAY($J$36)+3)=MONTH($J$36),$J$36-WEEKDAY($J$36)+3,"")</f>
        <v>46448</v>
      </c>
      <c r="M38" s="31">
        <f>IF(MONTH($J$36-WEEKDAY($J$36)+4)=MONTH($J$36),$J$36-WEEKDAY($J$36)+4,"")</f>
        <v>46449</v>
      </c>
      <c r="N38" s="31">
        <f>IF(MONTH($J$36-WEEKDAY($J$36)+5)=MONTH($J$36),$J$36-WEEKDAY($J$36)+5,"")</f>
        <v>46450</v>
      </c>
      <c r="O38" s="31">
        <f>IF(MONTH($J$36-WEEKDAY($J$36)+6)=MONTH($J$36),$J$36-WEEKDAY($J$36)+6,"")</f>
        <v>46451</v>
      </c>
      <c r="P38" s="31">
        <f>IF(MONTH($J$36-WEEKDAY($J$36)+7)=MONTH($J$36),$J$36-WEEKDAY($J$36)+7,"")</f>
        <v>46452</v>
      </c>
      <c r="R38" s="31" t="str">
        <f>IF(MONTH($R$36-WEEKDAY($R$36)+1)=MONTH($R$36),$R$36-WEEKDAY($R$36)+1,"")</f>
        <v/>
      </c>
      <c r="S38" s="31" t="str">
        <f>IF(MONTH($R$36-WEEKDAY($R$36)+2)=MONTH($R$36),$R$36-WEEKDAY($R$36)+2,"")</f>
        <v/>
      </c>
      <c r="T38" s="31" t="str">
        <f>IF(MONTH($R$36-WEEKDAY($R$36)+3)=MONTH($R$36),$R$36-WEEKDAY($R$36)+3,"")</f>
        <v/>
      </c>
      <c r="U38" s="31" t="str">
        <f>IF(MONTH($R$36-WEEKDAY($R$36)+4)=MONTH($R$36),$R$36-WEEKDAY($R$36)+4,"")</f>
        <v/>
      </c>
      <c r="V38" s="31">
        <f>IF(MONTH($R$36-WEEKDAY($R$36)+5)=MONTH($R$36),$R$36-WEEKDAY($R$36)+5,"")</f>
        <v>46478</v>
      </c>
      <c r="W38" s="31">
        <f>IF(MONTH($R$36-WEEKDAY($R$36)+6)=MONTH($R$36),$R$36-WEEKDAY($R$36)+6,"")</f>
        <v>46479</v>
      </c>
      <c r="X38" s="31">
        <f>IF(MONTH($R$36-WEEKDAY($R$36)+7)=MONTH($R$36),$R$36-WEEKDAY($R$36)+7,"")</f>
        <v>46480</v>
      </c>
    </row>
    <row r="39" spans="2:24" ht="13.5" customHeight="1" x14ac:dyDescent="0.35">
      <c r="B39" s="32" t="str">
        <f>IF(B38="","",IFERROR(INDEX(Days!$H$2:$H$367,MATCH(B38,Days!$A$2:$A$367,0)),""))</f>
        <v/>
      </c>
      <c r="C39" s="32" t="str">
        <f>IF(C38="","",IFERROR(INDEX(Days!$H$2:$H$367,MATCH(C38,Days!$A$2:$A$367,0)),""))</f>
        <v>Jane</v>
      </c>
      <c r="D39" s="32" t="str">
        <f>IF(D38="","",IFERROR(INDEX(Days!$H$2:$H$367,MATCH(D38,Days!$A$2:$A$367,0)),""))</f>
        <v>Jane</v>
      </c>
      <c r="E39" s="32" t="str">
        <f>IF(E38="","",IFERROR(INDEX(Days!$H$2:$H$367,MATCH(E38,Days!$A$2:$A$367,0)),""))</f>
        <v>John</v>
      </c>
      <c r="F39" s="32" t="str">
        <f>IF(F38="","",IFERROR(INDEX(Days!$H$2:$H$367,MATCH(F38,Days!$A$2:$A$367,0)),""))</f>
        <v>John</v>
      </c>
      <c r="G39" s="32" t="str">
        <f>IF(G38="","",IFERROR(INDEX(Days!$H$2:$H$367,MATCH(G38,Days!$A$2:$A$367,0)),""))</f>
        <v>Jane</v>
      </c>
      <c r="H39" s="32" t="str">
        <f>IF(H38="","",IFERROR(INDEX(Days!$H$2:$H$367,MATCH(H38,Days!$A$2:$A$367,0)),""))</f>
        <v>Jane</v>
      </c>
      <c r="J39" s="32" t="str">
        <f>IF(J38="","",IFERROR(INDEX(Days!$H$2:$H$367,MATCH(J38,Days!$A$2:$A$367,0)),""))</f>
        <v/>
      </c>
      <c r="K39" s="32" t="str">
        <f>IF(K38="","",IFERROR(INDEX(Days!$H$2:$H$367,MATCH(K38,Days!$A$2:$A$367,0)),""))</f>
        <v>Jane</v>
      </c>
      <c r="L39" s="32" t="str">
        <f>IF(L38="","",IFERROR(INDEX(Days!$H$2:$H$367,MATCH(L38,Days!$A$2:$A$367,0)),""))</f>
        <v>Jane</v>
      </c>
      <c r="M39" s="32" t="str">
        <f>IF(M38="","",IFERROR(INDEX(Days!$H$2:$H$367,MATCH(M38,Days!$A$2:$A$367,0)),""))</f>
        <v>John</v>
      </c>
      <c r="N39" s="32" t="str">
        <f>IF(N38="","",IFERROR(INDEX(Days!$H$2:$H$367,MATCH(N38,Days!$A$2:$A$367,0)),""))</f>
        <v>John</v>
      </c>
      <c r="O39" s="32" t="str">
        <f>IF(O38="","",IFERROR(INDEX(Days!$H$2:$H$367,MATCH(O38,Days!$A$2:$A$367,0)),""))</f>
        <v>Jane</v>
      </c>
      <c r="P39" s="32" t="str">
        <f>IF(P38="","",IFERROR(INDEX(Days!$H$2:$H$367,MATCH(P38,Days!$A$2:$A$367,0)),""))</f>
        <v>Jane</v>
      </c>
      <c r="R39" s="32" t="str">
        <f>IF(R38="","",IFERROR(INDEX(Days!$H$2:$H$367,MATCH(R38,Days!$A$2:$A$367,0)),""))</f>
        <v/>
      </c>
      <c r="S39" s="32" t="str">
        <f>IF(S38="","",IFERROR(INDEX(Days!$H$2:$H$367,MATCH(S38,Days!$A$2:$A$367,0)),""))</f>
        <v/>
      </c>
      <c r="T39" s="32" t="str">
        <f>IF(T38="","",IFERROR(INDEX(Days!$H$2:$H$367,MATCH(T38,Days!$A$2:$A$367,0)),""))</f>
        <v/>
      </c>
      <c r="U39" s="32" t="str">
        <f>IF(U38="","",IFERROR(INDEX(Days!$H$2:$H$367,MATCH(U38,Days!$A$2:$A$367,0)),""))</f>
        <v/>
      </c>
      <c r="V39" s="32" t="str">
        <f>IF(V38="","",IFERROR(INDEX(Days!$H$2:$H$367,MATCH(V38,Days!$A$2:$A$367,0)),""))</f>
        <v>John</v>
      </c>
      <c r="W39" s="32" t="str">
        <f>IF(W38="","",IFERROR(INDEX(Days!$H$2:$H$367,MATCH(W38,Days!$A$2:$A$367,0)),""))</f>
        <v>Jane</v>
      </c>
      <c r="X39" s="32" t="str">
        <f>IF(X38="","",IFERROR(INDEX(Days!$H$2:$H$367,MATCH(X38,Days!$A$2:$A$367,0)),""))</f>
        <v>Jane</v>
      </c>
    </row>
    <row r="40" spans="2:24" ht="15" customHeight="1" x14ac:dyDescent="0.35">
      <c r="B40" s="31">
        <f>IF(MONTH($B$36-WEEKDAY($B$36)+8)=MONTH($B$36),$B$36-WEEKDAY($B$36)+8,"")</f>
        <v>46425</v>
      </c>
      <c r="C40" s="31">
        <f>IF(MONTH($B$36-WEEKDAY($B$36)+9)=MONTH($B$36),$B$36-WEEKDAY($B$36)+9,"")</f>
        <v>46426</v>
      </c>
      <c r="D40" s="31">
        <f>IF(MONTH($B$36-WEEKDAY($B$36)+10)=MONTH($B$36),$B$36-WEEKDAY($B$36)+10,"")</f>
        <v>46427</v>
      </c>
      <c r="E40" s="31">
        <f>IF(MONTH($B$36-WEEKDAY($B$36)+11)=MONTH($B$36),$B$36-WEEKDAY($B$36)+11,"")</f>
        <v>46428</v>
      </c>
      <c r="F40" s="31">
        <f>IF(MONTH($B$36-WEEKDAY($B$36)+12)=MONTH($B$36),$B$36-WEEKDAY($B$36)+12,"")</f>
        <v>46429</v>
      </c>
      <c r="G40" s="31">
        <f>IF(MONTH($B$36-WEEKDAY($B$36)+13)=MONTH($B$36),$B$36-WEEKDAY($B$36)+13,"")</f>
        <v>46430</v>
      </c>
      <c r="H40" s="31">
        <f>IF(MONTH($B$36-WEEKDAY($B$36)+14)=MONTH($B$36),$B$36-WEEKDAY($B$36)+14,"")</f>
        <v>46431</v>
      </c>
      <c r="J40" s="31">
        <f>IF(MONTH($J$36-WEEKDAY($J$36)+8)=MONTH($J$36),$J$36-WEEKDAY($J$36)+8,"")</f>
        <v>46453</v>
      </c>
      <c r="K40" s="31">
        <f>IF(MONTH($J$36-WEEKDAY($J$36)+9)=MONTH($J$36),$J$36-WEEKDAY($J$36)+9,"")</f>
        <v>46454</v>
      </c>
      <c r="L40" s="31">
        <f>IF(MONTH($J$36-WEEKDAY($J$36)+10)=MONTH($J$36),$J$36-WEEKDAY($J$36)+10,"")</f>
        <v>46455</v>
      </c>
      <c r="M40" s="31">
        <f>IF(MONTH($J$36-WEEKDAY($J$36)+11)=MONTH($J$36),$J$36-WEEKDAY($J$36)+11,"")</f>
        <v>46456</v>
      </c>
      <c r="N40" s="31">
        <f>IF(MONTH($J$36-WEEKDAY($J$36)+12)=MONTH($J$36),$J$36-WEEKDAY($J$36)+12,"")</f>
        <v>46457</v>
      </c>
      <c r="O40" s="31">
        <f>IF(MONTH($J$36-WEEKDAY($J$36)+13)=MONTH($J$36),$J$36-WEEKDAY($J$36)+13,"")</f>
        <v>46458</v>
      </c>
      <c r="P40" s="31">
        <f>IF(MONTH($J$36-WEEKDAY($J$36)+14)=MONTH($J$36),$J$36-WEEKDAY($J$36)+14,"")</f>
        <v>46459</v>
      </c>
      <c r="R40" s="31">
        <f>IF(MONTH($R$36-WEEKDAY($R$36)+8)=MONTH($R$36),$R$36-WEEKDAY($R$36)+8,"")</f>
        <v>46481</v>
      </c>
      <c r="S40" s="31">
        <f>IF(MONTH($R$36-WEEKDAY($R$36)+9)=MONTH($R$36),$R$36-WEEKDAY($R$36)+9,"")</f>
        <v>46482</v>
      </c>
      <c r="T40" s="31">
        <f>IF(MONTH($R$36-WEEKDAY($R$36)+10)=MONTH($R$36),$R$36-WEEKDAY($R$36)+10,"")</f>
        <v>46483</v>
      </c>
      <c r="U40" s="31">
        <f>IF(MONTH($R$36-WEEKDAY($R$36)+11)=MONTH($R$36),$R$36-WEEKDAY($R$36)+11,"")</f>
        <v>46484</v>
      </c>
      <c r="V40" s="31">
        <f>IF(MONTH($R$36-WEEKDAY($R$36)+12)=MONTH($R$36),$R$36-WEEKDAY($R$36)+12,"")</f>
        <v>46485</v>
      </c>
      <c r="W40" s="31">
        <f>IF(MONTH($R$36-WEEKDAY($R$36)+13)=MONTH($R$36),$R$36-WEEKDAY($R$36)+13,"")</f>
        <v>46486</v>
      </c>
      <c r="X40" s="31">
        <f>IF(MONTH($R$36-WEEKDAY($R$36)+14)=MONTH($R$36),$R$36-WEEKDAY($R$36)+14,"")</f>
        <v>46487</v>
      </c>
    </row>
    <row r="41" spans="2:24" ht="13.5" customHeight="1" x14ac:dyDescent="0.35">
      <c r="B41" s="32" t="str">
        <f>IF(B40="","",IFERROR(INDEX(Days!$H$2:$H$367,MATCH(B40,Days!$A$2:$A$367,0)),""))</f>
        <v>Jane</v>
      </c>
      <c r="C41" s="32" t="str">
        <f>IF(C40="","",IFERROR(INDEX(Days!$H$2:$H$367,MATCH(C40,Days!$A$2:$A$367,0)),""))</f>
        <v>John</v>
      </c>
      <c r="D41" s="32" t="str">
        <f>IF(D40="","",IFERROR(INDEX(Days!$H$2:$H$367,MATCH(D40,Days!$A$2:$A$367,0)),""))</f>
        <v>John</v>
      </c>
      <c r="E41" s="32" t="str">
        <f>IF(E40="","",IFERROR(INDEX(Days!$H$2:$H$367,MATCH(E40,Days!$A$2:$A$367,0)),""))</f>
        <v>Jane</v>
      </c>
      <c r="F41" s="32" t="str">
        <f>IF(F40="","",IFERROR(INDEX(Days!$H$2:$H$367,MATCH(F40,Days!$A$2:$A$367,0)),""))</f>
        <v>Jane</v>
      </c>
      <c r="G41" s="32" t="str">
        <f>IF(G40="","",IFERROR(INDEX(Days!$H$2:$H$367,MATCH(G40,Days!$A$2:$A$367,0)),""))</f>
        <v>John</v>
      </c>
      <c r="H41" s="32" t="str">
        <f>IF(H40="","",IFERROR(INDEX(Days!$H$2:$H$367,MATCH(H40,Days!$A$2:$A$367,0)),""))</f>
        <v>John</v>
      </c>
      <c r="J41" s="32" t="str">
        <f>IF(J40="","",IFERROR(INDEX(Days!$H$2:$H$367,MATCH(J40,Days!$A$2:$A$367,0)),""))</f>
        <v>Jane</v>
      </c>
      <c r="K41" s="32" t="str">
        <f>IF(K40="","",IFERROR(INDEX(Days!$H$2:$H$367,MATCH(K40,Days!$A$2:$A$367,0)),""))</f>
        <v>John</v>
      </c>
      <c r="L41" s="32" t="str">
        <f>IF(L40="","",IFERROR(INDEX(Days!$H$2:$H$367,MATCH(L40,Days!$A$2:$A$367,0)),""))</f>
        <v>John</v>
      </c>
      <c r="M41" s="32" t="str">
        <f>IF(M40="","",IFERROR(INDEX(Days!$H$2:$H$367,MATCH(M40,Days!$A$2:$A$367,0)),""))</f>
        <v>Jane</v>
      </c>
      <c r="N41" s="32" t="str">
        <f>IF(N40="","",IFERROR(INDEX(Days!$H$2:$H$367,MATCH(N40,Days!$A$2:$A$367,0)),""))</f>
        <v>Jane</v>
      </c>
      <c r="O41" s="32" t="str">
        <f>IF(O40="","",IFERROR(INDEX(Days!$H$2:$H$367,MATCH(O40,Days!$A$2:$A$367,0)),""))</f>
        <v>John</v>
      </c>
      <c r="P41" s="32" t="str">
        <f>IF(P40="","",IFERROR(INDEX(Days!$H$2:$H$367,MATCH(P40,Days!$A$2:$A$367,0)),""))</f>
        <v>John</v>
      </c>
      <c r="R41" s="32" t="str">
        <f>IF(R40="","",IFERROR(INDEX(Days!$H$2:$H$367,MATCH(R40,Days!$A$2:$A$367,0)),""))</f>
        <v>Jane</v>
      </c>
      <c r="S41" s="32" t="str">
        <f>IF(S40="","",IFERROR(INDEX(Days!$H$2:$H$367,MATCH(S40,Days!$A$2:$A$367,0)),""))</f>
        <v>John</v>
      </c>
      <c r="T41" s="32" t="str">
        <f>IF(T40="","",IFERROR(INDEX(Days!$H$2:$H$367,MATCH(T40,Days!$A$2:$A$367,0)),""))</f>
        <v>John</v>
      </c>
      <c r="U41" s="32" t="str">
        <f>IF(U40="","",IFERROR(INDEX(Days!$H$2:$H$367,MATCH(U40,Days!$A$2:$A$367,0)),""))</f>
        <v>Jane</v>
      </c>
      <c r="V41" s="32" t="str">
        <f>IF(V40="","",IFERROR(INDEX(Days!$H$2:$H$367,MATCH(V40,Days!$A$2:$A$367,0)),""))</f>
        <v>Jane</v>
      </c>
      <c r="W41" s="32" t="str">
        <f>IF(W40="","",IFERROR(INDEX(Days!$H$2:$H$367,MATCH(W40,Days!$A$2:$A$367,0)),""))</f>
        <v>John</v>
      </c>
      <c r="X41" s="32" t="str">
        <f>IF(X40="","",IFERROR(INDEX(Days!$H$2:$H$367,MATCH(X40,Days!$A$2:$A$367,0)),""))</f>
        <v>John</v>
      </c>
    </row>
    <row r="42" spans="2:24" ht="15" customHeight="1" x14ac:dyDescent="0.35">
      <c r="B42" s="31">
        <f>IF(MONTH($B$36-WEEKDAY($B$36)+15)=MONTH($B$36),$B$36-WEEKDAY($B$36)+15,"")</f>
        <v>46432</v>
      </c>
      <c r="C42" s="31">
        <f>IF(MONTH($B$36-WEEKDAY($B$36)+16)=MONTH($B$36),$B$36-WEEKDAY($B$36)+16,"")</f>
        <v>46433</v>
      </c>
      <c r="D42" s="31">
        <f>IF(MONTH($B$36-WEEKDAY($B$36)+17)=MONTH($B$36),$B$36-WEEKDAY($B$36)+17,"")</f>
        <v>46434</v>
      </c>
      <c r="E42" s="31">
        <f>IF(MONTH($B$36-WEEKDAY($B$36)+18)=MONTH($B$36),$B$36-WEEKDAY($B$36)+18,"")</f>
        <v>46435</v>
      </c>
      <c r="F42" s="31">
        <f>IF(MONTH($B$36-WEEKDAY($B$36)+19)=MONTH($B$36),$B$36-WEEKDAY($B$36)+19,"")</f>
        <v>46436</v>
      </c>
      <c r="G42" s="31">
        <f>IF(MONTH($B$36-WEEKDAY($B$36)+20)=MONTH($B$36),$B$36-WEEKDAY($B$36)+20,"")</f>
        <v>46437</v>
      </c>
      <c r="H42" s="31">
        <f>IF(MONTH($B$36-WEEKDAY($B$36)+21)=MONTH($B$36),$B$36-WEEKDAY($B$36)+21,"")</f>
        <v>46438</v>
      </c>
      <c r="J42" s="31">
        <f>IF(MONTH($J$36-WEEKDAY($J$36)+15)=MONTH($J$36),$J$36-WEEKDAY($J$36)+15,"")</f>
        <v>46460</v>
      </c>
      <c r="K42" s="31">
        <f>IF(MONTH($J$36-WEEKDAY($J$36)+16)=MONTH($J$36),$J$36-WEEKDAY($J$36)+16,"")</f>
        <v>46461</v>
      </c>
      <c r="L42" s="31">
        <f>IF(MONTH($J$36-WEEKDAY($J$36)+17)=MONTH($J$36),$J$36-WEEKDAY($J$36)+17,"")</f>
        <v>46462</v>
      </c>
      <c r="M42" s="31">
        <f>IF(MONTH($J$36-WEEKDAY($J$36)+18)=MONTH($J$36),$J$36-WEEKDAY($J$36)+18,"")</f>
        <v>46463</v>
      </c>
      <c r="N42" s="31">
        <f>IF(MONTH($J$36-WEEKDAY($J$36)+19)=MONTH($J$36),$J$36-WEEKDAY($J$36)+19,"")</f>
        <v>46464</v>
      </c>
      <c r="O42" s="31">
        <f>IF(MONTH($J$36-WEEKDAY($J$36)+20)=MONTH($J$36),$J$36-WEEKDAY($J$36)+20,"")</f>
        <v>46465</v>
      </c>
      <c r="P42" s="31">
        <f>IF(MONTH($J$36-WEEKDAY($J$36)+21)=MONTH($J$36),$J$36-WEEKDAY($J$36)+21,"")</f>
        <v>46466</v>
      </c>
      <c r="R42" s="31">
        <f>IF(MONTH($R$36-WEEKDAY($R$36)+15)=MONTH($R$36),$R$36-WEEKDAY($R$36)+15,"")</f>
        <v>46488</v>
      </c>
      <c r="S42" s="31">
        <f>IF(MONTH($R$36-WEEKDAY($R$36)+16)=MONTH($R$36),$R$36-WEEKDAY($R$36)+16,"")</f>
        <v>46489</v>
      </c>
      <c r="T42" s="31">
        <f>IF(MONTH($R$36-WEEKDAY($R$36)+17)=MONTH($R$36),$R$36-WEEKDAY($R$36)+17,"")</f>
        <v>46490</v>
      </c>
      <c r="U42" s="31">
        <f>IF(MONTH($R$36-WEEKDAY($R$36)+18)=MONTH($R$36),$R$36-WEEKDAY($R$36)+18,"")</f>
        <v>46491</v>
      </c>
      <c r="V42" s="31">
        <f>IF(MONTH($R$36-WEEKDAY($R$36)+19)=MONTH($R$36),$R$36-WEEKDAY($R$36)+19,"")</f>
        <v>46492</v>
      </c>
      <c r="W42" s="31">
        <f>IF(MONTH($R$36-WEEKDAY($R$36)+20)=MONTH($R$36),$R$36-WEEKDAY($R$36)+20,"")</f>
        <v>46493</v>
      </c>
      <c r="X42" s="31">
        <f>IF(MONTH($R$36-WEEKDAY($R$36)+21)=MONTH($R$36),$R$36-WEEKDAY($R$36)+21,"")</f>
        <v>46494</v>
      </c>
    </row>
    <row r="43" spans="2:24" ht="13.5" customHeight="1" x14ac:dyDescent="0.35">
      <c r="B43" s="32" t="str">
        <f>IF(B42="","",IFERROR(INDEX(Days!$H$2:$H$367,MATCH(B42,Days!$A$2:$A$367,0)),""))</f>
        <v>John</v>
      </c>
      <c r="C43" s="32" t="str">
        <f>IF(C42="","",IFERROR(INDEX(Days!$H$2:$H$367,MATCH(C42,Days!$A$2:$A$367,0)),""))</f>
        <v>Jane</v>
      </c>
      <c r="D43" s="32" t="str">
        <f>IF(D42="","",IFERROR(INDEX(Days!$H$2:$H$367,MATCH(D42,Days!$A$2:$A$367,0)),""))</f>
        <v>Jane</v>
      </c>
      <c r="E43" s="32" t="str">
        <f>IF(E42="","",IFERROR(INDEX(Days!$H$2:$H$367,MATCH(E42,Days!$A$2:$A$367,0)),""))</f>
        <v>John</v>
      </c>
      <c r="F43" s="32" t="str">
        <f>IF(F42="","",IFERROR(INDEX(Days!$H$2:$H$367,MATCH(F42,Days!$A$2:$A$367,0)),""))</f>
        <v>John</v>
      </c>
      <c r="G43" s="32" t="str">
        <f>IF(G42="","",IFERROR(INDEX(Days!$H$2:$H$367,MATCH(G42,Days!$A$2:$A$367,0)),""))</f>
        <v>Jane</v>
      </c>
      <c r="H43" s="32" t="str">
        <f>IF(H42="","",IFERROR(INDEX(Days!$H$2:$H$367,MATCH(H42,Days!$A$2:$A$367,0)),""))</f>
        <v>Jane</v>
      </c>
      <c r="J43" s="32" t="str">
        <f>IF(J42="","",IFERROR(INDEX(Days!$H$2:$H$367,MATCH(J42,Days!$A$2:$A$367,0)),""))</f>
        <v>John</v>
      </c>
      <c r="K43" s="32" t="str">
        <f>IF(K42="","",IFERROR(INDEX(Days!$H$2:$H$367,MATCH(K42,Days!$A$2:$A$367,0)),""))</f>
        <v>Jane</v>
      </c>
      <c r="L43" s="32" t="str">
        <f>IF(L42="","",IFERROR(INDEX(Days!$H$2:$H$367,MATCH(L42,Days!$A$2:$A$367,0)),""))</f>
        <v>Jane</v>
      </c>
      <c r="M43" s="32" t="str">
        <f>IF(M42="","",IFERROR(INDEX(Days!$H$2:$H$367,MATCH(M42,Days!$A$2:$A$367,0)),""))</f>
        <v>John</v>
      </c>
      <c r="N43" s="32" t="str">
        <f>IF(N42="","",IFERROR(INDEX(Days!$H$2:$H$367,MATCH(N42,Days!$A$2:$A$367,0)),""))</f>
        <v>John</v>
      </c>
      <c r="O43" s="32" t="str">
        <f>IF(O42="","",IFERROR(INDEX(Days!$H$2:$H$367,MATCH(O42,Days!$A$2:$A$367,0)),""))</f>
        <v>Jane</v>
      </c>
      <c r="P43" s="32" t="str">
        <f>IF(P42="","",IFERROR(INDEX(Days!$H$2:$H$367,MATCH(P42,Days!$A$2:$A$367,0)),""))</f>
        <v>Jane</v>
      </c>
      <c r="R43" s="32" t="str">
        <f>IF(R42="","",IFERROR(INDEX(Days!$H$2:$H$367,MATCH(R42,Days!$A$2:$A$367,0)),""))</f>
        <v>John</v>
      </c>
      <c r="S43" s="32" t="str">
        <f>IF(S42="","",IFERROR(INDEX(Days!$H$2:$H$367,MATCH(S42,Days!$A$2:$A$367,0)),""))</f>
        <v>Jane</v>
      </c>
      <c r="T43" s="32" t="str">
        <f>IF(T42="","",IFERROR(INDEX(Days!$H$2:$H$367,MATCH(T42,Days!$A$2:$A$367,0)),""))</f>
        <v>Jane</v>
      </c>
      <c r="U43" s="32" t="str">
        <f>IF(U42="","",IFERROR(INDEX(Days!$H$2:$H$367,MATCH(U42,Days!$A$2:$A$367,0)),""))</f>
        <v>John</v>
      </c>
      <c r="V43" s="32" t="str">
        <f>IF(V42="","",IFERROR(INDEX(Days!$H$2:$H$367,MATCH(V42,Days!$A$2:$A$367,0)),""))</f>
        <v>John</v>
      </c>
      <c r="W43" s="32" t="str">
        <f>IF(W42="","",IFERROR(INDEX(Days!$H$2:$H$367,MATCH(W42,Days!$A$2:$A$367,0)),""))</f>
        <v>Jane</v>
      </c>
      <c r="X43" s="32" t="str">
        <f>IF(X42="","",IFERROR(INDEX(Days!$H$2:$H$367,MATCH(X42,Days!$A$2:$A$367,0)),""))</f>
        <v>Jane</v>
      </c>
    </row>
    <row r="44" spans="2:24" ht="15" customHeight="1" x14ac:dyDescent="0.35">
      <c r="B44" s="31">
        <f>IF(MONTH($B$36-WEEKDAY($B$36)+22)=MONTH($B$36),$B$36-WEEKDAY($B$36)+22,"")</f>
        <v>46439</v>
      </c>
      <c r="C44" s="31">
        <f>IF(MONTH($B$36-WEEKDAY($B$36)+23)=MONTH($B$36),$B$36-WEEKDAY($B$36)+23,"")</f>
        <v>46440</v>
      </c>
      <c r="D44" s="31">
        <f>IF(MONTH($B$36-WEEKDAY($B$36)+24)=MONTH($B$36),$B$36-WEEKDAY($B$36)+24,"")</f>
        <v>46441</v>
      </c>
      <c r="E44" s="31">
        <f>IF(MONTH($B$36-WEEKDAY($B$36)+25)=MONTH($B$36),$B$36-WEEKDAY($B$36)+25,"")</f>
        <v>46442</v>
      </c>
      <c r="F44" s="31">
        <f>IF(MONTH($B$36-WEEKDAY($B$36)+26)=MONTH($B$36),$B$36-WEEKDAY($B$36)+26,"")</f>
        <v>46443</v>
      </c>
      <c r="G44" s="31">
        <f>IF(MONTH($B$36-WEEKDAY($B$36)+27)=MONTH($B$36),$B$36-WEEKDAY($B$36)+27,"")</f>
        <v>46444</v>
      </c>
      <c r="H44" s="31">
        <f>IF(MONTH($B$36-WEEKDAY($B$36)+28)=MONTH($B$36),$B$36-WEEKDAY($B$36)+28,"")</f>
        <v>46445</v>
      </c>
      <c r="J44" s="31">
        <f>IF(MONTH($J$36-WEEKDAY($J$36)+22)=MONTH($J$36),$J$36-WEEKDAY($J$36)+22,"")</f>
        <v>46467</v>
      </c>
      <c r="K44" s="31">
        <f>IF(MONTH($J$36-WEEKDAY($J$36)+23)=MONTH($J$36),$J$36-WEEKDAY($J$36)+23,"")</f>
        <v>46468</v>
      </c>
      <c r="L44" s="31">
        <f>IF(MONTH($J$36-WEEKDAY($J$36)+24)=MONTH($J$36),$J$36-WEEKDAY($J$36)+24,"")</f>
        <v>46469</v>
      </c>
      <c r="M44" s="31">
        <f>IF(MONTH($J$36-WEEKDAY($J$36)+25)=MONTH($J$36),$J$36-WEEKDAY($J$36)+25,"")</f>
        <v>46470</v>
      </c>
      <c r="N44" s="31">
        <f>IF(MONTH($J$36-WEEKDAY($J$36)+26)=MONTH($J$36),$J$36-WEEKDAY($J$36)+26,"")</f>
        <v>46471</v>
      </c>
      <c r="O44" s="31">
        <f>IF(MONTH($J$36-WEEKDAY($J$36)+27)=MONTH($J$36),$J$36-WEEKDAY($J$36)+27,"")</f>
        <v>46472</v>
      </c>
      <c r="P44" s="31">
        <f>IF(MONTH($J$36-WEEKDAY($J$36)+28)=MONTH($J$36),$J$36-WEEKDAY($J$36)+28,"")</f>
        <v>46473</v>
      </c>
      <c r="R44" s="31">
        <f>IF(MONTH($R$36-WEEKDAY($R$36)+22)=MONTH($R$36),$R$36-WEEKDAY($R$36)+22,"")</f>
        <v>46495</v>
      </c>
      <c r="S44" s="31">
        <f>IF(MONTH($R$36-WEEKDAY($R$36)+23)=MONTH($R$36),$R$36-WEEKDAY($R$36)+23,"")</f>
        <v>46496</v>
      </c>
      <c r="T44" s="31">
        <f>IF(MONTH($R$36-WEEKDAY($R$36)+24)=MONTH($R$36),$R$36-WEEKDAY($R$36)+24,"")</f>
        <v>46497</v>
      </c>
      <c r="U44" s="31">
        <f>IF(MONTH($R$36-WEEKDAY($R$36)+25)=MONTH($R$36),$R$36-WEEKDAY($R$36)+25,"")</f>
        <v>46498</v>
      </c>
      <c r="V44" s="31">
        <f>IF(MONTH($R$36-WEEKDAY($R$36)+26)=MONTH($R$36),$R$36-WEEKDAY($R$36)+26,"")</f>
        <v>46499</v>
      </c>
      <c r="W44" s="31">
        <f>IF(MONTH($R$36-WEEKDAY($R$36)+27)=MONTH($R$36),$R$36-WEEKDAY($R$36)+27,"")</f>
        <v>46500</v>
      </c>
      <c r="X44" s="31">
        <f>IF(MONTH($R$36-WEEKDAY($R$36)+28)=MONTH($R$36),$R$36-WEEKDAY($R$36)+28,"")</f>
        <v>46501</v>
      </c>
    </row>
    <row r="45" spans="2:24" ht="13.5" customHeight="1" x14ac:dyDescent="0.35">
      <c r="B45" s="32" t="str">
        <f>IF(B44="","",IFERROR(INDEX(Days!$H$2:$H$367,MATCH(B44,Days!$A$2:$A$367,0)),""))</f>
        <v>Jane</v>
      </c>
      <c r="C45" s="32" t="str">
        <f>IF(C44="","",IFERROR(INDEX(Days!$H$2:$H$367,MATCH(C44,Days!$A$2:$A$367,0)),""))</f>
        <v>John</v>
      </c>
      <c r="D45" s="32" t="str">
        <f>IF(D44="","",IFERROR(INDEX(Days!$H$2:$H$367,MATCH(D44,Days!$A$2:$A$367,0)),""))</f>
        <v>John</v>
      </c>
      <c r="E45" s="32" t="str">
        <f>IF(E44="","",IFERROR(INDEX(Days!$H$2:$H$367,MATCH(E44,Days!$A$2:$A$367,0)),""))</f>
        <v>Jane</v>
      </c>
      <c r="F45" s="32" t="str">
        <f>IF(F44="","",IFERROR(INDEX(Days!$H$2:$H$367,MATCH(F44,Days!$A$2:$A$367,0)),""))</f>
        <v>Jane</v>
      </c>
      <c r="G45" s="32" t="str">
        <f>IF(G44="","",IFERROR(INDEX(Days!$H$2:$H$367,MATCH(G44,Days!$A$2:$A$367,0)),""))</f>
        <v>John</v>
      </c>
      <c r="H45" s="32" t="str">
        <f>IF(H44="","",IFERROR(INDEX(Days!$H$2:$H$367,MATCH(H44,Days!$A$2:$A$367,0)),""))</f>
        <v>John</v>
      </c>
      <c r="J45" s="32" t="str">
        <f>IF(J44="","",IFERROR(INDEX(Days!$H$2:$H$367,MATCH(J44,Days!$A$2:$A$367,0)),""))</f>
        <v>Jane</v>
      </c>
      <c r="K45" s="32" t="str">
        <f>IF(K44="","",IFERROR(INDEX(Days!$H$2:$H$367,MATCH(K44,Days!$A$2:$A$367,0)),""))</f>
        <v>John</v>
      </c>
      <c r="L45" s="32" t="str">
        <f>IF(L44="","",IFERROR(INDEX(Days!$H$2:$H$367,MATCH(L44,Days!$A$2:$A$367,0)),""))</f>
        <v>John</v>
      </c>
      <c r="M45" s="32" t="str">
        <f>IF(M44="","",IFERROR(INDEX(Days!$H$2:$H$367,MATCH(M44,Days!$A$2:$A$367,0)),""))</f>
        <v>Jane</v>
      </c>
      <c r="N45" s="32" t="str">
        <f>IF(N44="","",IFERROR(INDEX(Days!$H$2:$H$367,MATCH(N44,Days!$A$2:$A$367,0)),""))</f>
        <v>Jane</v>
      </c>
      <c r="O45" s="32" t="str">
        <f>IF(O44="","",IFERROR(INDEX(Days!$H$2:$H$367,MATCH(O44,Days!$A$2:$A$367,0)),""))</f>
        <v>John</v>
      </c>
      <c r="P45" s="32" t="str">
        <f>IF(P44="","",IFERROR(INDEX(Days!$H$2:$H$367,MATCH(P44,Days!$A$2:$A$367,0)),""))</f>
        <v>John</v>
      </c>
      <c r="R45" s="32" t="str">
        <f>IF(R44="","",IFERROR(INDEX(Days!$H$2:$H$367,MATCH(R44,Days!$A$2:$A$367,0)),""))</f>
        <v>Jane</v>
      </c>
      <c r="S45" s="32" t="str">
        <f>IF(S44="","",IFERROR(INDEX(Days!$H$2:$H$367,MATCH(S44,Days!$A$2:$A$367,0)),""))</f>
        <v>John</v>
      </c>
      <c r="T45" s="32" t="str">
        <f>IF(T44="","",IFERROR(INDEX(Days!$H$2:$H$367,MATCH(T44,Days!$A$2:$A$367,0)),""))</f>
        <v>John</v>
      </c>
      <c r="U45" s="32" t="str">
        <f>IF(U44="","",IFERROR(INDEX(Days!$H$2:$H$367,MATCH(U44,Days!$A$2:$A$367,0)),""))</f>
        <v>Jane</v>
      </c>
      <c r="V45" s="32" t="str">
        <f>IF(V44="","",IFERROR(INDEX(Days!$H$2:$H$367,MATCH(V44,Days!$A$2:$A$367,0)),""))</f>
        <v>Jane</v>
      </c>
      <c r="W45" s="32" t="str">
        <f>IF(W44="","",IFERROR(INDEX(Days!$H$2:$H$367,MATCH(W44,Days!$A$2:$A$367,0)),""))</f>
        <v>John</v>
      </c>
      <c r="X45" s="32" t="str">
        <f>IF(X44="","",IFERROR(INDEX(Days!$H$2:$H$367,MATCH(X44,Days!$A$2:$A$367,0)),""))</f>
        <v>John</v>
      </c>
    </row>
    <row r="46" spans="2:24" ht="15" customHeight="1" x14ac:dyDescent="0.35">
      <c r="B46" s="31">
        <f>IF(MONTH($B$36-WEEKDAY($B$36)+29)=MONTH($B$36),$B$36-WEEKDAY($B$36)+29,"")</f>
        <v>46446</v>
      </c>
      <c r="C46" s="31" t="str">
        <f>IF(MONTH($B$36-WEEKDAY($B$36)+30)=MONTH($B$36),$B$36-WEEKDAY($B$36)+30,"")</f>
        <v/>
      </c>
      <c r="D46" s="31" t="str">
        <f>IF(MONTH($B$36-WEEKDAY($B$36)+31)=MONTH($B$36),$B$36-WEEKDAY($B$36)+31,"")</f>
        <v/>
      </c>
      <c r="E46" s="31" t="str">
        <f>IF(MONTH($B$36-WEEKDAY($B$36)+32)=MONTH($B$36),$B$36-WEEKDAY($B$36)+32,"")</f>
        <v/>
      </c>
      <c r="F46" s="31" t="str">
        <f>IF(MONTH($B$36-WEEKDAY($B$36)+33)=MONTH($B$36),$B$36-WEEKDAY($B$36)+33,"")</f>
        <v/>
      </c>
      <c r="G46" s="31" t="str">
        <f>IF(MONTH($B$36-WEEKDAY($B$36)+34)=MONTH($B$36),$B$36-WEEKDAY($B$36)+34,"")</f>
        <v/>
      </c>
      <c r="H46" s="31" t="str">
        <f>IF(MONTH($B$36-WEEKDAY($B$36)+35)=MONTH($B$36),$B$36-WEEKDAY($B$36)+35,"")</f>
        <v/>
      </c>
      <c r="J46" s="31">
        <f>IF(MONTH($J$36-WEEKDAY($J$36)+29)=MONTH($J$36),$J$36-WEEKDAY($J$36)+29,"")</f>
        <v>46474</v>
      </c>
      <c r="K46" s="31">
        <f>IF(MONTH($J$36-WEEKDAY($J$36)+30)=MONTH($J$36),$J$36-WEEKDAY($J$36)+30,"")</f>
        <v>46475</v>
      </c>
      <c r="L46" s="31">
        <f>IF(MONTH($J$36-WEEKDAY($J$36)+31)=MONTH($J$36),$J$36-WEEKDAY($J$36)+31,"")</f>
        <v>46476</v>
      </c>
      <c r="M46" s="31">
        <f>IF(MONTH($J$36-WEEKDAY($J$36)+32)=MONTH($J$36),$J$36-WEEKDAY($J$36)+32,"")</f>
        <v>46477</v>
      </c>
      <c r="N46" s="31" t="str">
        <f>IF(MONTH($J$36-WEEKDAY($J$36)+33)=MONTH($J$36),$J$36-WEEKDAY($J$36)+33,"")</f>
        <v/>
      </c>
      <c r="O46" s="31" t="str">
        <f>IF(MONTH($J$36-WEEKDAY($J$36)+34)=MONTH($J$36),$J$36-WEEKDAY($J$36)+34,"")</f>
        <v/>
      </c>
      <c r="P46" s="31" t="str">
        <f>IF(MONTH($J$36-WEEKDAY($J$36)+35)=MONTH($J$36),$J$36-WEEKDAY($J$36)+35,"")</f>
        <v/>
      </c>
      <c r="R46" s="31">
        <f>IF(MONTH($R$36-WEEKDAY($R$36)+29)=MONTH($R$36),$R$36-WEEKDAY($R$36)+29,"")</f>
        <v>46502</v>
      </c>
      <c r="S46" s="31">
        <f>IF(MONTH($R$36-WEEKDAY($R$36)+30)=MONTH($R$36),$R$36-WEEKDAY($R$36)+30,"")</f>
        <v>46503</v>
      </c>
      <c r="T46" s="31">
        <f>IF(MONTH($R$36-WEEKDAY($R$36)+31)=MONTH($R$36),$R$36-WEEKDAY($R$36)+31,"")</f>
        <v>46504</v>
      </c>
      <c r="U46" s="31">
        <f>IF(MONTH($R$36-WEEKDAY($R$36)+32)=MONTH($R$36),$R$36-WEEKDAY($R$36)+32,"")</f>
        <v>46505</v>
      </c>
      <c r="V46" s="31">
        <f>IF(MONTH($R$36-WEEKDAY($R$36)+33)=MONTH($R$36),$R$36-WEEKDAY($R$36)+33,"")</f>
        <v>46506</v>
      </c>
      <c r="W46" s="31">
        <f>IF(MONTH($R$36-WEEKDAY($R$36)+34)=MONTH($R$36),$R$36-WEEKDAY($R$36)+34,"")</f>
        <v>46507</v>
      </c>
      <c r="X46" s="31" t="str">
        <f>IF(MONTH($R$36-WEEKDAY($R$36)+35)=MONTH($R$36),$R$36-WEEKDAY($R$36)+35,"")</f>
        <v/>
      </c>
    </row>
    <row r="47" spans="2:24" ht="13.5" customHeight="1" x14ac:dyDescent="0.35">
      <c r="B47" s="32" t="str">
        <f>IF(B46="","",IFERROR(INDEX(Days!$H$2:$H$367,MATCH(B46,Days!$A$2:$A$367,0)),""))</f>
        <v>John</v>
      </c>
      <c r="C47" s="32" t="str">
        <f>IF(C46="","",IFERROR(INDEX(Days!$H$2:$H$367,MATCH(C46,Days!$A$2:$A$367,0)),""))</f>
        <v/>
      </c>
      <c r="D47" s="32" t="str">
        <f>IF(D46="","",IFERROR(INDEX(Days!$H$2:$H$367,MATCH(D46,Days!$A$2:$A$367,0)),""))</f>
        <v/>
      </c>
      <c r="E47" s="32" t="str">
        <f>IF(E46="","",IFERROR(INDEX(Days!$H$2:$H$367,MATCH(E46,Days!$A$2:$A$367,0)),""))</f>
        <v/>
      </c>
      <c r="F47" s="32" t="str">
        <f>IF(F46="","",IFERROR(INDEX(Days!$H$2:$H$367,MATCH(F46,Days!$A$2:$A$367,0)),""))</f>
        <v/>
      </c>
      <c r="G47" s="32" t="str">
        <f>IF(G46="","",IFERROR(INDEX(Days!$H$2:$H$367,MATCH(G46,Days!$A$2:$A$367,0)),""))</f>
        <v/>
      </c>
      <c r="H47" s="32" t="str">
        <f>IF(H46="","",IFERROR(INDEX(Days!$H$2:$H$367,MATCH(H46,Days!$A$2:$A$367,0)),""))</f>
        <v/>
      </c>
      <c r="J47" s="32" t="str">
        <f>IF(J46="","",IFERROR(INDEX(Days!$H$2:$H$367,MATCH(J46,Days!$A$2:$A$367,0)),""))</f>
        <v>John</v>
      </c>
      <c r="K47" s="32" t="str">
        <f>IF(K46="","",IFERROR(INDEX(Days!$H$2:$H$367,MATCH(K46,Days!$A$2:$A$367,0)),""))</f>
        <v>Jane</v>
      </c>
      <c r="L47" s="32" t="str">
        <f>IF(L46="","",IFERROR(INDEX(Days!$H$2:$H$367,MATCH(L46,Days!$A$2:$A$367,0)),""))</f>
        <v>Jane</v>
      </c>
      <c r="M47" s="32" t="str">
        <f>IF(M46="","",IFERROR(INDEX(Days!$H$2:$H$367,MATCH(M46,Days!$A$2:$A$367,0)),""))</f>
        <v>John</v>
      </c>
      <c r="N47" s="32" t="str">
        <f>IF(N46="","",IFERROR(INDEX(Days!$H$2:$H$367,MATCH(N46,Days!$A$2:$A$367,0)),""))</f>
        <v/>
      </c>
      <c r="O47" s="32" t="str">
        <f>IF(O46="","",IFERROR(INDEX(Days!$H$2:$H$367,MATCH(O46,Days!$A$2:$A$367,0)),""))</f>
        <v/>
      </c>
      <c r="P47" s="32" t="str">
        <f>IF(P46="","",IFERROR(INDEX(Days!$H$2:$H$367,MATCH(P46,Days!$A$2:$A$367,0)),""))</f>
        <v/>
      </c>
      <c r="R47" s="32" t="str">
        <f>IF(R46="","",IFERROR(INDEX(Days!$H$2:$H$367,MATCH(R46,Days!$A$2:$A$367,0)),""))</f>
        <v>John</v>
      </c>
      <c r="S47" s="32" t="str">
        <f>IF(S46="","",IFERROR(INDEX(Days!$H$2:$H$367,MATCH(S46,Days!$A$2:$A$367,0)),""))</f>
        <v>Jane</v>
      </c>
      <c r="T47" s="32" t="str">
        <f>IF(T46="","",IFERROR(INDEX(Days!$H$2:$H$367,MATCH(T46,Days!$A$2:$A$367,0)),""))</f>
        <v>Jane</v>
      </c>
      <c r="U47" s="32" t="str">
        <f>IF(U46="","",IFERROR(INDEX(Days!$H$2:$H$367,MATCH(U46,Days!$A$2:$A$367,0)),""))</f>
        <v>John</v>
      </c>
      <c r="V47" s="32" t="str">
        <f>IF(V46="","",IFERROR(INDEX(Days!$H$2:$H$367,MATCH(V46,Days!$A$2:$A$367,0)),""))</f>
        <v>John</v>
      </c>
      <c r="W47" s="32" t="str">
        <f>IF(W46="","",IFERROR(INDEX(Days!$H$2:$H$367,MATCH(W46,Days!$A$2:$A$367,0)),""))</f>
        <v>Jane</v>
      </c>
      <c r="X47" s="32" t="str">
        <f>IF(X46="","",IFERROR(INDEX(Days!$H$2:$H$367,MATCH(X46,Days!$A$2:$A$367,0)),""))</f>
        <v/>
      </c>
    </row>
    <row r="48" spans="2:24" ht="15" customHeight="1" x14ac:dyDescent="0.35">
      <c r="B48" s="31" t="str">
        <f>IF(MONTH($B$36-WEEKDAY($B$36)+36)=MONTH($B$36),$B$36-WEEKDAY($B$36)+36,"")</f>
        <v/>
      </c>
      <c r="C48" s="31" t="str">
        <f>IF(MONTH($B$36-WEEKDAY($B$36)+37)=MONTH($B$36),$B$36-WEEKDAY($B$36)+37,"")</f>
        <v/>
      </c>
      <c r="D48" s="31" t="str">
        <f>IF(MONTH($B$36-WEEKDAY($B$36)+38)=MONTH($B$36),$B$36-WEEKDAY($B$36)+38,"")</f>
        <v/>
      </c>
      <c r="E48" s="31" t="str">
        <f>IF(MONTH($B$36-WEEKDAY($B$36)+39)=MONTH($B$36),$B$36-WEEKDAY($B$36)+39,"")</f>
        <v/>
      </c>
      <c r="F48" s="31" t="str">
        <f>IF(MONTH($B$36-WEEKDAY($B$36)+40)=MONTH($B$36),$B$36-WEEKDAY($B$36)+40,"")</f>
        <v/>
      </c>
      <c r="G48" s="31" t="str">
        <f>IF(MONTH($B$36-WEEKDAY($B$36)+41)=MONTH($B$36),$B$36-WEEKDAY($B$36)+41,"")</f>
        <v/>
      </c>
      <c r="H48" s="31" t="str">
        <f>IF(MONTH($B$36-WEEKDAY($B$36)+42)=MONTH($B$36),$B$36-WEEKDAY($B$36)+42,"")</f>
        <v/>
      </c>
      <c r="J48" s="31" t="str">
        <f>IF(MONTH($J$36-WEEKDAY($J$36)+36)=MONTH($J$36),$J$36-WEEKDAY($J$36)+36,"")</f>
        <v/>
      </c>
      <c r="K48" s="31" t="str">
        <f>IF(MONTH($J$36-WEEKDAY($J$36)+37)=MONTH($J$36),$J$36-WEEKDAY($J$36)+37,"")</f>
        <v/>
      </c>
      <c r="L48" s="31" t="str">
        <f>IF(MONTH($J$36-WEEKDAY($J$36)+38)=MONTH($J$36),$J$36-WEEKDAY($J$36)+38,"")</f>
        <v/>
      </c>
      <c r="M48" s="31" t="str">
        <f>IF(MONTH($J$36-WEEKDAY($J$36)+39)=MONTH($J$36),$J$36-WEEKDAY($J$36)+39,"")</f>
        <v/>
      </c>
      <c r="N48" s="31" t="str">
        <f>IF(MONTH($J$36-WEEKDAY($J$36)+40)=MONTH($J$36),$J$36-WEEKDAY($J$36)+40,"")</f>
        <v/>
      </c>
      <c r="O48" s="31" t="str">
        <f>IF(MONTH($J$36-WEEKDAY($J$36)+41)=MONTH($J$36),$J$36-WEEKDAY($J$36)+41,"")</f>
        <v/>
      </c>
      <c r="P48" s="31" t="str">
        <f>IF(MONTH($J$36-WEEKDAY($J$36)+42)=MONTH($J$36),$J$36-WEEKDAY($J$36)+42,"")</f>
        <v/>
      </c>
      <c r="R48" s="31" t="str">
        <f>IF(MONTH($R$36-WEEKDAY($R$36)+36)=MONTH($R$36),$R$36-WEEKDAY($R$36)+36,"")</f>
        <v/>
      </c>
      <c r="S48" s="31" t="str">
        <f>IF(MONTH($R$36-WEEKDAY($R$36)+37)=MONTH($R$36),$R$36-WEEKDAY($R$36)+37,"")</f>
        <v/>
      </c>
      <c r="T48" s="31" t="str">
        <f>IF(MONTH($R$36-WEEKDAY($R$36)+38)=MONTH($R$36),$R$36-WEEKDAY($R$36)+38,"")</f>
        <v/>
      </c>
      <c r="U48" s="31" t="str">
        <f>IF(MONTH($R$36-WEEKDAY($R$36)+39)=MONTH($R$36),$R$36-WEEKDAY($R$36)+39,"")</f>
        <v/>
      </c>
      <c r="V48" s="31" t="str">
        <f>IF(MONTH($R$36-WEEKDAY($R$36)+40)=MONTH($R$36),$R$36-WEEKDAY($R$36)+40,"")</f>
        <v/>
      </c>
      <c r="W48" s="31" t="str">
        <f>IF(MONTH($R$36-WEEKDAY($R$36)+41)=MONTH($R$36),$R$36-WEEKDAY($R$36)+41,"")</f>
        <v/>
      </c>
      <c r="X48" s="31" t="str">
        <f>IF(MONTH($R$36-WEEKDAY($R$36)+42)=MONTH($R$36),$R$36-WEEKDAY($R$36)+42,"")</f>
        <v/>
      </c>
    </row>
    <row r="49" spans="2:24" ht="13.5" customHeight="1" x14ac:dyDescent="0.35">
      <c r="B49" s="32" t="str">
        <f>IF(B48="","",IFERROR(INDEX(Days!$H$2:$H$367,MATCH(B48,Days!$A$2:$A$367,0)),""))</f>
        <v/>
      </c>
      <c r="C49" s="32" t="str">
        <f>IF(C48="","",IFERROR(INDEX(Days!$H$2:$H$367,MATCH(C48,Days!$A$2:$A$367,0)),""))</f>
        <v/>
      </c>
      <c r="D49" s="32" t="str">
        <f>IF(D48="","",IFERROR(INDEX(Days!$H$2:$H$367,MATCH(D48,Days!$A$2:$A$367,0)),""))</f>
        <v/>
      </c>
      <c r="E49" s="32" t="str">
        <f>IF(E48="","",IFERROR(INDEX(Days!$H$2:$H$367,MATCH(E48,Days!$A$2:$A$367,0)),""))</f>
        <v/>
      </c>
      <c r="F49" s="32" t="str">
        <f>IF(F48="","",IFERROR(INDEX(Days!$H$2:$H$367,MATCH(F48,Days!$A$2:$A$367,0)),""))</f>
        <v/>
      </c>
      <c r="G49" s="32" t="str">
        <f>IF(G48="","",IFERROR(INDEX(Days!$H$2:$H$367,MATCH(G48,Days!$A$2:$A$367,0)),""))</f>
        <v/>
      </c>
      <c r="H49" s="32" t="str">
        <f>IF(H48="","",IFERROR(INDEX(Days!$H$2:$H$367,MATCH(H48,Days!$A$2:$A$367,0)),""))</f>
        <v/>
      </c>
      <c r="J49" s="32" t="str">
        <f>IF(J48="","",IFERROR(INDEX(Days!$H$2:$H$367,MATCH(J48,Days!$A$2:$A$367,0)),""))</f>
        <v/>
      </c>
      <c r="K49" s="32" t="str">
        <f>IF(K48="","",IFERROR(INDEX(Days!$H$2:$H$367,MATCH(K48,Days!$A$2:$A$367,0)),""))</f>
        <v/>
      </c>
      <c r="L49" s="32" t="str">
        <f>IF(L48="","",IFERROR(INDEX(Days!$H$2:$H$367,MATCH(L48,Days!$A$2:$A$367,0)),""))</f>
        <v/>
      </c>
      <c r="M49" s="32" t="str">
        <f>IF(M48="","",IFERROR(INDEX(Days!$H$2:$H$367,MATCH(M48,Days!$A$2:$A$367,0)),""))</f>
        <v/>
      </c>
      <c r="N49" s="32" t="str">
        <f>IF(N48="","",IFERROR(INDEX(Days!$H$2:$H$367,MATCH(N48,Days!$A$2:$A$367,0)),""))</f>
        <v/>
      </c>
      <c r="O49" s="32" t="str">
        <f>IF(O48="","",IFERROR(INDEX(Days!$H$2:$H$367,MATCH(O48,Days!$A$2:$A$367,0)),""))</f>
        <v/>
      </c>
      <c r="P49" s="32" t="str">
        <f>IF(P48="","",IFERROR(INDEX(Days!$H$2:$H$367,MATCH(P48,Days!$A$2:$A$367,0)),""))</f>
        <v/>
      </c>
      <c r="R49" s="32" t="str">
        <f>IF(R48="","",IFERROR(INDEX(Days!$H$2:$H$367,MATCH(R48,Days!$A$2:$A$367,0)),""))</f>
        <v/>
      </c>
      <c r="S49" s="32" t="str">
        <f>IF(S48="","",IFERROR(INDEX(Days!$H$2:$H$367,MATCH(S48,Days!$A$2:$A$367,0)),""))</f>
        <v/>
      </c>
      <c r="T49" s="32" t="str">
        <f>IF(T48="","",IFERROR(INDEX(Days!$H$2:$H$367,MATCH(T48,Days!$A$2:$A$367,0)),""))</f>
        <v/>
      </c>
      <c r="U49" s="32" t="str">
        <f>IF(U48="","",IFERROR(INDEX(Days!$H$2:$H$367,MATCH(U48,Days!$A$2:$A$367,0)),""))</f>
        <v/>
      </c>
      <c r="V49" s="32" t="str">
        <f>IF(V48="","",IFERROR(INDEX(Days!$H$2:$H$367,MATCH(V48,Days!$A$2:$A$367,0)),""))</f>
        <v/>
      </c>
      <c r="W49" s="32" t="str">
        <f>IF(W48="","",IFERROR(INDEX(Days!$H$2:$H$367,MATCH(W48,Days!$A$2:$A$367,0)),""))</f>
        <v/>
      </c>
      <c r="X49" s="32" t="str">
        <f>IF(X48="","",IFERROR(INDEX(Days!$H$2:$H$367,MATCH(X48,Days!$A$2:$A$367,0)),""))</f>
        <v/>
      </c>
    </row>
    <row r="51" spans="2:24" ht="16.5" x14ac:dyDescent="0.35">
      <c r="B51" s="5">
        <f>EDATE(Days!$A$2,9)</f>
        <v>46508</v>
      </c>
      <c r="C51" s="5"/>
      <c r="D51" s="5"/>
      <c r="E51" s="5"/>
      <c r="F51" s="5"/>
      <c r="G51" s="5"/>
      <c r="H51" s="5"/>
      <c r="J51" s="5">
        <f>EDATE(Days!$A$2,10)</f>
        <v>46539</v>
      </c>
      <c r="K51" s="5"/>
      <c r="L51" s="5"/>
      <c r="M51" s="5"/>
      <c r="N51" s="5"/>
      <c r="O51" s="5"/>
      <c r="P51" s="5"/>
      <c r="R51" s="5">
        <f>EDATE(Days!$A$2,11)</f>
        <v>46569</v>
      </c>
      <c r="S51" s="5"/>
      <c r="T51" s="5"/>
      <c r="U51" s="5"/>
      <c r="V51" s="5"/>
      <c r="W51" s="5"/>
      <c r="X51" s="5"/>
    </row>
    <row r="52" spans="2:24" x14ac:dyDescent="0.35">
      <c r="B52" s="30" t="s">
        <v>41</v>
      </c>
      <c r="C52" s="30" t="s">
        <v>35</v>
      </c>
      <c r="D52" s="30" t="s">
        <v>36</v>
      </c>
      <c r="E52" s="30" t="s">
        <v>37</v>
      </c>
      <c r="F52" s="30" t="s">
        <v>38</v>
      </c>
      <c r="G52" s="30" t="s">
        <v>39</v>
      </c>
      <c r="H52" s="30" t="s">
        <v>40</v>
      </c>
      <c r="J52" s="30" t="s">
        <v>41</v>
      </c>
      <c r="K52" s="30" t="s">
        <v>35</v>
      </c>
      <c r="L52" s="30" t="s">
        <v>36</v>
      </c>
      <c r="M52" s="30" t="s">
        <v>37</v>
      </c>
      <c r="N52" s="30" t="s">
        <v>38</v>
      </c>
      <c r="O52" s="30" t="s">
        <v>39</v>
      </c>
      <c r="P52" s="30" t="s">
        <v>40</v>
      </c>
      <c r="R52" s="30" t="s">
        <v>41</v>
      </c>
      <c r="S52" s="30" t="s">
        <v>35</v>
      </c>
      <c r="T52" s="30" t="s">
        <v>36</v>
      </c>
      <c r="U52" s="30" t="s">
        <v>37</v>
      </c>
      <c r="V52" s="30" t="s">
        <v>38</v>
      </c>
      <c r="W52" s="30" t="s">
        <v>39</v>
      </c>
      <c r="X52" s="30" t="s">
        <v>40</v>
      </c>
    </row>
    <row r="53" spans="2:24" ht="15" customHeight="1" x14ac:dyDescent="0.35">
      <c r="B53" s="31" t="str">
        <f>IF(MONTH($B$51-WEEKDAY($B$51)+1)=MONTH($B$51),$B$51-WEEKDAY($B$51)+1,"")</f>
        <v/>
      </c>
      <c r="C53" s="31" t="str">
        <f>IF(MONTH($B$51-WEEKDAY($B$51)+2)=MONTH($B$51),$B$51-WEEKDAY($B$51)+2,"")</f>
        <v/>
      </c>
      <c r="D53" s="31" t="str">
        <f>IF(MONTH($B$51-WEEKDAY($B$51)+3)=MONTH($B$51),$B$51-WEEKDAY($B$51)+3,"")</f>
        <v/>
      </c>
      <c r="E53" s="31" t="str">
        <f>IF(MONTH($B$51-WEEKDAY($B$51)+4)=MONTH($B$51),$B$51-WEEKDAY($B$51)+4,"")</f>
        <v/>
      </c>
      <c r="F53" s="31" t="str">
        <f>IF(MONTH($B$51-WEEKDAY($B$51)+5)=MONTH($B$51),$B$51-WEEKDAY($B$51)+5,"")</f>
        <v/>
      </c>
      <c r="G53" s="31" t="str">
        <f>IF(MONTH($B$51-WEEKDAY($B$51)+6)=MONTH($B$51),$B$51-WEEKDAY($B$51)+6,"")</f>
        <v/>
      </c>
      <c r="H53" s="31">
        <f>IF(MONTH($B$51-WEEKDAY($B$51)+7)=MONTH($B$51),$B$51-WEEKDAY($B$51)+7,"")</f>
        <v>46508</v>
      </c>
      <c r="J53" s="31" t="str">
        <f>IF(MONTH($J$51-WEEKDAY($J$51)+1)=MONTH($J$51),$J$51-WEEKDAY($J$51)+1,"")</f>
        <v/>
      </c>
      <c r="K53" s="31" t="str">
        <f>IF(MONTH($J$51-WEEKDAY($J$51)+2)=MONTH($J$51),$J$51-WEEKDAY($J$51)+2,"")</f>
        <v/>
      </c>
      <c r="L53" s="31">
        <f>IF(MONTH($J$51-WEEKDAY($J$51)+3)=MONTH($J$51),$J$51-WEEKDAY($J$51)+3,"")</f>
        <v>46539</v>
      </c>
      <c r="M53" s="31">
        <f>IF(MONTH($J$51-WEEKDAY($J$51)+4)=MONTH($J$51),$J$51-WEEKDAY($J$51)+4,"")</f>
        <v>46540</v>
      </c>
      <c r="N53" s="31">
        <f>IF(MONTH($J$51-WEEKDAY($J$51)+5)=MONTH($J$51),$J$51-WEEKDAY($J$51)+5,"")</f>
        <v>46541</v>
      </c>
      <c r="O53" s="31">
        <f>IF(MONTH($J$51-WEEKDAY($J$51)+6)=MONTH($J$51),$J$51-WEEKDAY($J$51)+6,"")</f>
        <v>46542</v>
      </c>
      <c r="P53" s="31">
        <f>IF(MONTH($J$51-WEEKDAY($J$51)+7)=MONTH($J$51),$J$51-WEEKDAY($J$51)+7,"")</f>
        <v>46543</v>
      </c>
      <c r="R53" s="31" t="str">
        <f>IF(MONTH($R$51-WEEKDAY($R$51)+1)=MONTH($R$51),$R$51-WEEKDAY($R$51)+1,"")</f>
        <v/>
      </c>
      <c r="S53" s="31" t="str">
        <f>IF(MONTH($R$51-WEEKDAY($R$51)+2)=MONTH($R$51),$R$51-WEEKDAY($R$51)+2,"")</f>
        <v/>
      </c>
      <c r="T53" s="31" t="str">
        <f>IF(MONTH($R$51-WEEKDAY($R$51)+3)=MONTH($R$51),$R$51-WEEKDAY($R$51)+3,"")</f>
        <v/>
      </c>
      <c r="U53" s="31" t="str">
        <f>IF(MONTH($R$51-WEEKDAY($R$51)+4)=MONTH($R$51),$R$51-WEEKDAY($R$51)+4,"")</f>
        <v/>
      </c>
      <c r="V53" s="31">
        <f>IF(MONTH($R$51-WEEKDAY($R$51)+5)=MONTH($R$51),$R$51-WEEKDAY($R$51)+5,"")</f>
        <v>46569</v>
      </c>
      <c r="W53" s="31">
        <f>IF(MONTH($R$51-WEEKDAY($R$51)+6)=MONTH($R$51),$R$51-WEEKDAY($R$51)+6,"")</f>
        <v>46570</v>
      </c>
      <c r="X53" s="31">
        <f>IF(MONTH($R$51-WEEKDAY($R$51)+7)=MONTH($R$51),$R$51-WEEKDAY($R$51)+7,"")</f>
        <v>46571</v>
      </c>
    </row>
    <row r="54" spans="2:24" ht="13.5" customHeight="1" x14ac:dyDescent="0.35">
      <c r="B54" s="32" t="str">
        <f>IF(B53="","",IFERROR(INDEX(Days!$H$2:$H$367,MATCH(B53,Days!$A$2:$A$367,0)),""))</f>
        <v/>
      </c>
      <c r="C54" s="32" t="str">
        <f>IF(C53="","",IFERROR(INDEX(Days!$H$2:$H$367,MATCH(C53,Days!$A$2:$A$367,0)),""))</f>
        <v/>
      </c>
      <c r="D54" s="32" t="str">
        <f>IF(D53="","",IFERROR(INDEX(Days!$H$2:$H$367,MATCH(D53,Days!$A$2:$A$367,0)),""))</f>
        <v/>
      </c>
      <c r="E54" s="32" t="str">
        <f>IF(E53="","",IFERROR(INDEX(Days!$H$2:$H$367,MATCH(E53,Days!$A$2:$A$367,0)),""))</f>
        <v/>
      </c>
      <c r="F54" s="32" t="str">
        <f>IF(F53="","",IFERROR(INDEX(Days!$H$2:$H$367,MATCH(F53,Days!$A$2:$A$367,0)),""))</f>
        <v/>
      </c>
      <c r="G54" s="32" t="str">
        <f>IF(G53="","",IFERROR(INDEX(Days!$H$2:$H$367,MATCH(G53,Days!$A$2:$A$367,0)),""))</f>
        <v/>
      </c>
      <c r="H54" s="32" t="str">
        <f>IF(H53="","",IFERROR(INDEX(Days!$H$2:$H$367,MATCH(H53,Days!$A$2:$A$367,0)),""))</f>
        <v>Jane</v>
      </c>
      <c r="J54" s="32" t="str">
        <f>IF(J53="","",IFERROR(INDEX(Days!$H$2:$H$367,MATCH(J53,Days!$A$2:$A$367,0)),""))</f>
        <v/>
      </c>
      <c r="K54" s="32" t="str">
        <f>IF(K53="","",IFERROR(INDEX(Days!$H$2:$H$367,MATCH(K53,Days!$A$2:$A$367,0)),""))</f>
        <v/>
      </c>
      <c r="L54" s="32" t="str">
        <f>IF(L53="","",IFERROR(INDEX(Days!$H$2:$H$367,MATCH(L53,Days!$A$2:$A$367,0)),""))</f>
        <v>John</v>
      </c>
      <c r="M54" s="32" t="str">
        <f>IF(M53="","",IFERROR(INDEX(Days!$H$2:$H$367,MATCH(M53,Days!$A$2:$A$367,0)),""))</f>
        <v>Jane</v>
      </c>
      <c r="N54" s="32" t="str">
        <f>IF(N53="","",IFERROR(INDEX(Days!$H$2:$H$367,MATCH(N53,Days!$A$2:$A$367,0)),""))</f>
        <v>Jane</v>
      </c>
      <c r="O54" s="32" t="str">
        <f>IF(O53="","",IFERROR(INDEX(Days!$H$2:$H$367,MATCH(O53,Days!$A$2:$A$367,0)),""))</f>
        <v>John</v>
      </c>
      <c r="P54" s="32" t="str">
        <f>IF(P53="","",IFERROR(INDEX(Days!$H$2:$H$367,MATCH(P53,Days!$A$2:$A$367,0)),""))</f>
        <v>John</v>
      </c>
      <c r="R54" s="32" t="str">
        <f>IF(R53="","",IFERROR(INDEX(Days!$H$2:$H$367,MATCH(R53,Days!$A$2:$A$367,0)),""))</f>
        <v/>
      </c>
      <c r="S54" s="32" t="str">
        <f>IF(S53="","",IFERROR(INDEX(Days!$H$2:$H$367,MATCH(S53,Days!$A$2:$A$367,0)),""))</f>
        <v/>
      </c>
      <c r="T54" s="32" t="str">
        <f>IF(T53="","",IFERROR(INDEX(Days!$H$2:$H$367,MATCH(T53,Days!$A$2:$A$367,0)),""))</f>
        <v/>
      </c>
      <c r="U54" s="32" t="str">
        <f>IF(U53="","",IFERROR(INDEX(Days!$H$2:$H$367,MATCH(U53,Days!$A$2:$A$367,0)),""))</f>
        <v/>
      </c>
      <c r="V54" s="32" t="str">
        <f>IF(V53="","",IFERROR(INDEX(Days!$H$2:$H$367,MATCH(V53,Days!$A$2:$A$367,0)),""))</f>
        <v>Jane</v>
      </c>
      <c r="W54" s="32" t="str">
        <f>IF(W53="","",IFERROR(INDEX(Days!$H$2:$H$367,MATCH(W53,Days!$A$2:$A$367,0)),""))</f>
        <v>John</v>
      </c>
      <c r="X54" s="32" t="str">
        <f>IF(X53="","",IFERROR(INDEX(Days!$H$2:$H$367,MATCH(X53,Days!$A$2:$A$367,0)),""))</f>
        <v>John</v>
      </c>
    </row>
    <row r="55" spans="2:24" ht="15" customHeight="1" x14ac:dyDescent="0.35">
      <c r="B55" s="31">
        <f>IF(MONTH($B$51-WEEKDAY($B$51)+8)=MONTH($B$51),$B$51-WEEKDAY($B$51)+8,"")</f>
        <v>46509</v>
      </c>
      <c r="C55" s="31">
        <f>IF(MONTH($B$51-WEEKDAY($B$51)+9)=MONTH($B$51),$B$51-WEEKDAY($B$51)+9,"")</f>
        <v>46510</v>
      </c>
      <c r="D55" s="31">
        <f>IF(MONTH($B$51-WEEKDAY($B$51)+10)=MONTH($B$51),$B$51-WEEKDAY($B$51)+10,"")</f>
        <v>46511</v>
      </c>
      <c r="E55" s="31">
        <f>IF(MONTH($B$51-WEEKDAY($B$51)+11)=MONTH($B$51),$B$51-WEEKDAY($B$51)+11,"")</f>
        <v>46512</v>
      </c>
      <c r="F55" s="31">
        <f>IF(MONTH($B$51-WEEKDAY($B$51)+12)=MONTH($B$51),$B$51-WEEKDAY($B$51)+12,"")</f>
        <v>46513</v>
      </c>
      <c r="G55" s="31">
        <f>IF(MONTH($B$51-WEEKDAY($B$51)+13)=MONTH($B$51),$B$51-WEEKDAY($B$51)+13,"")</f>
        <v>46514</v>
      </c>
      <c r="H55" s="31">
        <f>IF(MONTH($B$51-WEEKDAY($B$51)+14)=MONTH($B$51),$B$51-WEEKDAY($B$51)+14,"")</f>
        <v>46515</v>
      </c>
      <c r="J55" s="31">
        <f>IF(MONTH($J$51-WEEKDAY($J$51)+8)=MONTH($J$51),$J$51-WEEKDAY($J$51)+8,"")</f>
        <v>46544</v>
      </c>
      <c r="K55" s="31">
        <f>IF(MONTH($J$51-WEEKDAY($J$51)+9)=MONTH($J$51),$J$51-WEEKDAY($J$51)+9,"")</f>
        <v>46545</v>
      </c>
      <c r="L55" s="31">
        <f>IF(MONTH($J$51-WEEKDAY($J$51)+10)=MONTH($J$51),$J$51-WEEKDAY($J$51)+10,"")</f>
        <v>46546</v>
      </c>
      <c r="M55" s="31">
        <f>IF(MONTH($J$51-WEEKDAY($J$51)+11)=MONTH($J$51),$J$51-WEEKDAY($J$51)+11,"")</f>
        <v>46547</v>
      </c>
      <c r="N55" s="31">
        <f>IF(MONTH($J$51-WEEKDAY($J$51)+12)=MONTH($J$51),$J$51-WEEKDAY($J$51)+12,"")</f>
        <v>46548</v>
      </c>
      <c r="O55" s="31">
        <f>IF(MONTH($J$51-WEEKDAY($J$51)+13)=MONTH($J$51),$J$51-WEEKDAY($J$51)+13,"")</f>
        <v>46549</v>
      </c>
      <c r="P55" s="31">
        <f>IF(MONTH($J$51-WEEKDAY($J$51)+14)=MONTH($J$51),$J$51-WEEKDAY($J$51)+14,"")</f>
        <v>46550</v>
      </c>
      <c r="R55" s="31">
        <f>IF(MONTH($R$51-WEEKDAY($R$51)+8)=MONTH($R$51),$R$51-WEEKDAY($R$51)+8,"")</f>
        <v>46572</v>
      </c>
      <c r="S55" s="31">
        <f>IF(MONTH($R$51-WEEKDAY($R$51)+9)=MONTH($R$51),$R$51-WEEKDAY($R$51)+9,"")</f>
        <v>46573</v>
      </c>
      <c r="T55" s="31">
        <f>IF(MONTH($R$51-WEEKDAY($R$51)+10)=MONTH($R$51),$R$51-WEEKDAY($R$51)+10,"")</f>
        <v>46574</v>
      </c>
      <c r="U55" s="31">
        <f>IF(MONTH($R$51-WEEKDAY($R$51)+11)=MONTH($R$51),$R$51-WEEKDAY($R$51)+11,"")</f>
        <v>46575</v>
      </c>
      <c r="V55" s="31">
        <f>IF(MONTH($R$51-WEEKDAY($R$51)+12)=MONTH($R$51),$R$51-WEEKDAY($R$51)+12,"")</f>
        <v>46576</v>
      </c>
      <c r="W55" s="31">
        <f>IF(MONTH($R$51-WEEKDAY($R$51)+13)=MONTH($R$51),$R$51-WEEKDAY($R$51)+13,"")</f>
        <v>46577</v>
      </c>
      <c r="X55" s="31">
        <f>IF(MONTH($R$51-WEEKDAY($R$51)+14)=MONTH($R$51),$R$51-WEEKDAY($R$51)+14,"")</f>
        <v>46578</v>
      </c>
    </row>
    <row r="56" spans="2:24" ht="13.5" customHeight="1" x14ac:dyDescent="0.35">
      <c r="B56" s="32" t="str">
        <f>IF(B55="","",IFERROR(INDEX(Days!$H$2:$H$367,MATCH(B55,Days!$A$2:$A$367,0)),""))</f>
        <v>Jane</v>
      </c>
      <c r="C56" s="32" t="str">
        <f>IF(C55="","",IFERROR(INDEX(Days!$H$2:$H$367,MATCH(C55,Days!$A$2:$A$367,0)),""))</f>
        <v>John</v>
      </c>
      <c r="D56" s="32" t="str">
        <f>IF(D55="","",IFERROR(INDEX(Days!$H$2:$H$367,MATCH(D55,Days!$A$2:$A$367,0)),""))</f>
        <v>John</v>
      </c>
      <c r="E56" s="32" t="str">
        <f>IF(E55="","",IFERROR(INDEX(Days!$H$2:$H$367,MATCH(E55,Days!$A$2:$A$367,0)),""))</f>
        <v>Jane</v>
      </c>
      <c r="F56" s="32" t="str">
        <f>IF(F55="","",IFERROR(INDEX(Days!$H$2:$H$367,MATCH(F55,Days!$A$2:$A$367,0)),""))</f>
        <v>Jane</v>
      </c>
      <c r="G56" s="32" t="str">
        <f>IF(G55="","",IFERROR(INDEX(Days!$H$2:$H$367,MATCH(G55,Days!$A$2:$A$367,0)),""))</f>
        <v>John</v>
      </c>
      <c r="H56" s="32" t="str">
        <f>IF(H55="","",IFERROR(INDEX(Days!$H$2:$H$367,MATCH(H55,Days!$A$2:$A$367,0)),""))</f>
        <v>John</v>
      </c>
      <c r="J56" s="32" t="str">
        <f>IF(J55="","",IFERROR(INDEX(Days!$H$2:$H$367,MATCH(J55,Days!$A$2:$A$367,0)),""))</f>
        <v>John</v>
      </c>
      <c r="K56" s="32" t="str">
        <f>IF(K55="","",IFERROR(INDEX(Days!$H$2:$H$367,MATCH(K55,Days!$A$2:$A$367,0)),""))</f>
        <v>Jane</v>
      </c>
      <c r="L56" s="32" t="str">
        <f>IF(L55="","",IFERROR(INDEX(Days!$H$2:$H$367,MATCH(L55,Days!$A$2:$A$367,0)),""))</f>
        <v>Jane</v>
      </c>
      <c r="M56" s="32" t="str">
        <f>IF(M55="","",IFERROR(INDEX(Days!$H$2:$H$367,MATCH(M55,Days!$A$2:$A$367,0)),""))</f>
        <v>John</v>
      </c>
      <c r="N56" s="32" t="str">
        <f>IF(N55="","",IFERROR(INDEX(Days!$H$2:$H$367,MATCH(N55,Days!$A$2:$A$367,0)),""))</f>
        <v>John</v>
      </c>
      <c r="O56" s="32" t="str">
        <f>IF(O55="","",IFERROR(INDEX(Days!$H$2:$H$367,MATCH(O55,Days!$A$2:$A$367,0)),""))</f>
        <v>Jane</v>
      </c>
      <c r="P56" s="32" t="str">
        <f>IF(P55="","",IFERROR(INDEX(Days!$H$2:$H$367,MATCH(P55,Days!$A$2:$A$367,0)),""))</f>
        <v>Jane</v>
      </c>
      <c r="R56" s="32" t="str">
        <f>IF(R55="","",IFERROR(INDEX(Days!$H$2:$H$367,MATCH(R55,Days!$A$2:$A$367,0)),""))</f>
        <v>John</v>
      </c>
      <c r="S56" s="32" t="str">
        <f>IF(S55="","",IFERROR(INDEX(Days!$H$2:$H$367,MATCH(S55,Days!$A$2:$A$367,0)),""))</f>
        <v>Jane</v>
      </c>
      <c r="T56" s="32" t="str">
        <f>IF(T55="","",IFERROR(INDEX(Days!$H$2:$H$367,MATCH(T55,Days!$A$2:$A$367,0)),""))</f>
        <v>Jane</v>
      </c>
      <c r="U56" s="32" t="str">
        <f>IF(U55="","",IFERROR(INDEX(Days!$H$2:$H$367,MATCH(U55,Days!$A$2:$A$367,0)),""))</f>
        <v>John</v>
      </c>
      <c r="V56" s="32" t="str">
        <f>IF(V55="","",IFERROR(INDEX(Days!$H$2:$H$367,MATCH(V55,Days!$A$2:$A$367,0)),""))</f>
        <v>John</v>
      </c>
      <c r="W56" s="32" t="str">
        <f>IF(W55="","",IFERROR(INDEX(Days!$H$2:$H$367,MATCH(W55,Days!$A$2:$A$367,0)),""))</f>
        <v>Jane</v>
      </c>
      <c r="X56" s="32" t="str">
        <f>IF(X55="","",IFERROR(INDEX(Days!$H$2:$H$367,MATCH(X55,Days!$A$2:$A$367,0)),""))</f>
        <v>Jane</v>
      </c>
    </row>
    <row r="57" spans="2:24" ht="15" customHeight="1" x14ac:dyDescent="0.35">
      <c r="B57" s="31">
        <f>IF(MONTH($B$51-WEEKDAY($B$51)+15)=MONTH($B$51),$B$51-WEEKDAY($B$51)+15,"")</f>
        <v>46516</v>
      </c>
      <c r="C57" s="31">
        <f>IF(MONTH($B$51-WEEKDAY($B$51)+16)=MONTH($B$51),$B$51-WEEKDAY($B$51)+16,"")</f>
        <v>46517</v>
      </c>
      <c r="D57" s="31">
        <f>IF(MONTH($B$51-WEEKDAY($B$51)+17)=MONTH($B$51),$B$51-WEEKDAY($B$51)+17,"")</f>
        <v>46518</v>
      </c>
      <c r="E57" s="31">
        <f>IF(MONTH($B$51-WEEKDAY($B$51)+18)=MONTH($B$51),$B$51-WEEKDAY($B$51)+18,"")</f>
        <v>46519</v>
      </c>
      <c r="F57" s="31">
        <f>IF(MONTH($B$51-WEEKDAY($B$51)+19)=MONTH($B$51),$B$51-WEEKDAY($B$51)+19,"")</f>
        <v>46520</v>
      </c>
      <c r="G57" s="31">
        <f>IF(MONTH($B$51-WEEKDAY($B$51)+20)=MONTH($B$51),$B$51-WEEKDAY($B$51)+20,"")</f>
        <v>46521</v>
      </c>
      <c r="H57" s="31">
        <f>IF(MONTH($B$51-WEEKDAY($B$51)+21)=MONTH($B$51),$B$51-WEEKDAY($B$51)+21,"")</f>
        <v>46522</v>
      </c>
      <c r="J57" s="31">
        <f>IF(MONTH($J$51-WEEKDAY($J$51)+15)=MONTH($J$51),$J$51-WEEKDAY($J$51)+15,"")</f>
        <v>46551</v>
      </c>
      <c r="K57" s="31">
        <f>IF(MONTH($J$51-WEEKDAY($J$51)+16)=MONTH($J$51),$J$51-WEEKDAY($J$51)+16,"")</f>
        <v>46552</v>
      </c>
      <c r="L57" s="31">
        <f>IF(MONTH($J$51-WEEKDAY($J$51)+17)=MONTH($J$51),$J$51-WEEKDAY($J$51)+17,"")</f>
        <v>46553</v>
      </c>
      <c r="M57" s="31">
        <f>IF(MONTH($J$51-WEEKDAY($J$51)+18)=MONTH($J$51),$J$51-WEEKDAY($J$51)+18,"")</f>
        <v>46554</v>
      </c>
      <c r="N57" s="31">
        <f>IF(MONTH($J$51-WEEKDAY($J$51)+19)=MONTH($J$51),$J$51-WEEKDAY($J$51)+19,"")</f>
        <v>46555</v>
      </c>
      <c r="O57" s="31">
        <f>IF(MONTH($J$51-WEEKDAY($J$51)+20)=MONTH($J$51),$J$51-WEEKDAY($J$51)+20,"")</f>
        <v>46556</v>
      </c>
      <c r="P57" s="31">
        <f>IF(MONTH($J$51-WEEKDAY($J$51)+21)=MONTH($J$51),$J$51-WEEKDAY($J$51)+21,"")</f>
        <v>46557</v>
      </c>
      <c r="R57" s="31">
        <f>IF(MONTH($R$51-WEEKDAY($R$51)+15)=MONTH($R$51),$R$51-WEEKDAY($R$51)+15,"")</f>
        <v>46579</v>
      </c>
      <c r="S57" s="31">
        <f>IF(MONTH($R$51-WEEKDAY($R$51)+16)=MONTH($R$51),$R$51-WEEKDAY($R$51)+16,"")</f>
        <v>46580</v>
      </c>
      <c r="T57" s="31">
        <f>IF(MONTH($R$51-WEEKDAY($R$51)+17)=MONTH($R$51),$R$51-WEEKDAY($R$51)+17,"")</f>
        <v>46581</v>
      </c>
      <c r="U57" s="31">
        <f>IF(MONTH($R$51-WEEKDAY($R$51)+18)=MONTH($R$51),$R$51-WEEKDAY($R$51)+18,"")</f>
        <v>46582</v>
      </c>
      <c r="V57" s="31">
        <f>IF(MONTH($R$51-WEEKDAY($R$51)+19)=MONTH($R$51),$R$51-WEEKDAY($R$51)+19,"")</f>
        <v>46583</v>
      </c>
      <c r="W57" s="31">
        <f>IF(MONTH($R$51-WEEKDAY($R$51)+20)=MONTH($R$51),$R$51-WEEKDAY($R$51)+20,"")</f>
        <v>46584</v>
      </c>
      <c r="X57" s="31">
        <f>IF(MONTH($R$51-WEEKDAY($R$51)+21)=MONTH($R$51),$R$51-WEEKDAY($R$51)+21,"")</f>
        <v>46585</v>
      </c>
    </row>
    <row r="58" spans="2:24" ht="13.5" customHeight="1" x14ac:dyDescent="0.35">
      <c r="B58" s="32" t="str">
        <f>IF(B57="","",IFERROR(INDEX(Days!$H$2:$H$367,MATCH(B57,Days!$A$2:$A$367,0)),""))</f>
        <v>John</v>
      </c>
      <c r="C58" s="32" t="str">
        <f>IF(C57="","",IFERROR(INDEX(Days!$H$2:$H$367,MATCH(C57,Days!$A$2:$A$367,0)),""))</f>
        <v>Jane</v>
      </c>
      <c r="D58" s="32" t="str">
        <f>IF(D57="","",IFERROR(INDEX(Days!$H$2:$H$367,MATCH(D57,Days!$A$2:$A$367,0)),""))</f>
        <v>Jane</v>
      </c>
      <c r="E58" s="32" t="str">
        <f>IF(E57="","",IFERROR(INDEX(Days!$H$2:$H$367,MATCH(E57,Days!$A$2:$A$367,0)),""))</f>
        <v>John</v>
      </c>
      <c r="F58" s="32" t="str">
        <f>IF(F57="","",IFERROR(INDEX(Days!$H$2:$H$367,MATCH(F57,Days!$A$2:$A$367,0)),""))</f>
        <v>John</v>
      </c>
      <c r="G58" s="32" t="str">
        <f>IF(G57="","",IFERROR(INDEX(Days!$H$2:$H$367,MATCH(G57,Days!$A$2:$A$367,0)),""))</f>
        <v>Jane</v>
      </c>
      <c r="H58" s="32" t="str">
        <f>IF(H57="","",IFERROR(INDEX(Days!$H$2:$H$367,MATCH(H57,Days!$A$2:$A$367,0)),""))</f>
        <v>Jane</v>
      </c>
      <c r="J58" s="32" t="str">
        <f>IF(J57="","",IFERROR(INDEX(Days!$H$2:$H$367,MATCH(J57,Days!$A$2:$A$367,0)),""))</f>
        <v>Jane</v>
      </c>
      <c r="K58" s="32" t="str">
        <f>IF(K57="","",IFERROR(INDEX(Days!$H$2:$H$367,MATCH(K57,Days!$A$2:$A$367,0)),""))</f>
        <v>John</v>
      </c>
      <c r="L58" s="32" t="str">
        <f>IF(L57="","",IFERROR(INDEX(Days!$H$2:$H$367,MATCH(L57,Days!$A$2:$A$367,0)),""))</f>
        <v>John</v>
      </c>
      <c r="M58" s="32" t="str">
        <f>IF(M57="","",IFERROR(INDEX(Days!$H$2:$H$367,MATCH(M57,Days!$A$2:$A$367,0)),""))</f>
        <v>Jane</v>
      </c>
      <c r="N58" s="32" t="str">
        <f>IF(N57="","",IFERROR(INDEX(Days!$H$2:$H$367,MATCH(N57,Days!$A$2:$A$367,0)),""))</f>
        <v>Jane</v>
      </c>
      <c r="O58" s="32" t="str">
        <f>IF(O57="","",IFERROR(INDEX(Days!$H$2:$H$367,MATCH(O57,Days!$A$2:$A$367,0)),""))</f>
        <v>John</v>
      </c>
      <c r="P58" s="32" t="str">
        <f>IF(P57="","",IFERROR(INDEX(Days!$H$2:$H$367,MATCH(P57,Days!$A$2:$A$367,0)),""))</f>
        <v>John</v>
      </c>
      <c r="R58" s="32" t="str">
        <f>IF(R57="","",IFERROR(INDEX(Days!$H$2:$H$367,MATCH(R57,Days!$A$2:$A$367,0)),""))</f>
        <v>Jane</v>
      </c>
      <c r="S58" s="32" t="str">
        <f>IF(S57="","",IFERROR(INDEX(Days!$H$2:$H$367,MATCH(S57,Days!$A$2:$A$367,0)),""))</f>
        <v>John</v>
      </c>
      <c r="T58" s="32" t="str">
        <f>IF(T57="","",IFERROR(INDEX(Days!$H$2:$H$367,MATCH(T57,Days!$A$2:$A$367,0)),""))</f>
        <v>John</v>
      </c>
      <c r="U58" s="32" t="str">
        <f>IF(U57="","",IFERROR(INDEX(Days!$H$2:$H$367,MATCH(U57,Days!$A$2:$A$367,0)),""))</f>
        <v>Jane</v>
      </c>
      <c r="V58" s="32" t="str">
        <f>IF(V57="","",IFERROR(INDEX(Days!$H$2:$H$367,MATCH(V57,Days!$A$2:$A$367,0)),""))</f>
        <v>Jane</v>
      </c>
      <c r="W58" s="32" t="str">
        <f>IF(W57="","",IFERROR(INDEX(Days!$H$2:$H$367,MATCH(W57,Days!$A$2:$A$367,0)),""))</f>
        <v>John</v>
      </c>
      <c r="X58" s="32" t="str">
        <f>IF(X57="","",IFERROR(INDEX(Days!$H$2:$H$367,MATCH(X57,Days!$A$2:$A$367,0)),""))</f>
        <v>John</v>
      </c>
    </row>
    <row r="59" spans="2:24" ht="15" customHeight="1" x14ac:dyDescent="0.35">
      <c r="B59" s="31">
        <f>IF(MONTH($B$51-WEEKDAY($B$51)+22)=MONTH($B$51),$B$51-WEEKDAY($B$51)+22,"")</f>
        <v>46523</v>
      </c>
      <c r="C59" s="31">
        <f>IF(MONTH($B$51-WEEKDAY($B$51)+23)=MONTH($B$51),$B$51-WEEKDAY($B$51)+23,"")</f>
        <v>46524</v>
      </c>
      <c r="D59" s="31">
        <f>IF(MONTH($B$51-WEEKDAY($B$51)+24)=MONTH($B$51),$B$51-WEEKDAY($B$51)+24,"")</f>
        <v>46525</v>
      </c>
      <c r="E59" s="31">
        <f>IF(MONTH($B$51-WEEKDAY($B$51)+25)=MONTH($B$51),$B$51-WEEKDAY($B$51)+25,"")</f>
        <v>46526</v>
      </c>
      <c r="F59" s="31">
        <f>IF(MONTH($B$51-WEEKDAY($B$51)+26)=MONTH($B$51),$B$51-WEEKDAY($B$51)+26,"")</f>
        <v>46527</v>
      </c>
      <c r="G59" s="31">
        <f>IF(MONTH($B$51-WEEKDAY($B$51)+27)=MONTH($B$51),$B$51-WEEKDAY($B$51)+27,"")</f>
        <v>46528</v>
      </c>
      <c r="H59" s="31">
        <f>IF(MONTH($B$51-WEEKDAY($B$51)+28)=MONTH($B$51),$B$51-WEEKDAY($B$51)+28,"")</f>
        <v>46529</v>
      </c>
      <c r="J59" s="31">
        <f>IF(MONTH($J$51-WEEKDAY($J$51)+22)=MONTH($J$51),$J$51-WEEKDAY($J$51)+22,"")</f>
        <v>46558</v>
      </c>
      <c r="K59" s="31">
        <f>IF(MONTH($J$51-WEEKDAY($J$51)+23)=MONTH($J$51),$J$51-WEEKDAY($J$51)+23,"")</f>
        <v>46559</v>
      </c>
      <c r="L59" s="31">
        <f>IF(MONTH($J$51-WEEKDAY($J$51)+24)=MONTH($J$51),$J$51-WEEKDAY($J$51)+24,"")</f>
        <v>46560</v>
      </c>
      <c r="M59" s="31">
        <f>IF(MONTH($J$51-WEEKDAY($J$51)+25)=MONTH($J$51),$J$51-WEEKDAY($J$51)+25,"")</f>
        <v>46561</v>
      </c>
      <c r="N59" s="31">
        <f>IF(MONTH($J$51-WEEKDAY($J$51)+26)=MONTH($J$51),$J$51-WEEKDAY($J$51)+26,"")</f>
        <v>46562</v>
      </c>
      <c r="O59" s="31">
        <f>IF(MONTH($J$51-WEEKDAY($J$51)+27)=MONTH($J$51),$J$51-WEEKDAY($J$51)+27,"")</f>
        <v>46563</v>
      </c>
      <c r="P59" s="31">
        <f>IF(MONTH($J$51-WEEKDAY($J$51)+28)=MONTH($J$51),$J$51-WEEKDAY($J$51)+28,"")</f>
        <v>46564</v>
      </c>
      <c r="R59" s="31">
        <f>IF(MONTH($R$51-WEEKDAY($R$51)+22)=MONTH($R$51),$R$51-WEEKDAY($R$51)+22,"")</f>
        <v>46586</v>
      </c>
      <c r="S59" s="31">
        <f>IF(MONTH($R$51-WEEKDAY($R$51)+23)=MONTH($R$51),$R$51-WEEKDAY($R$51)+23,"")</f>
        <v>46587</v>
      </c>
      <c r="T59" s="31">
        <f>IF(MONTH($R$51-WEEKDAY($R$51)+24)=MONTH($R$51),$R$51-WEEKDAY($R$51)+24,"")</f>
        <v>46588</v>
      </c>
      <c r="U59" s="31">
        <f>IF(MONTH($R$51-WEEKDAY($R$51)+25)=MONTH($R$51),$R$51-WEEKDAY($R$51)+25,"")</f>
        <v>46589</v>
      </c>
      <c r="V59" s="31">
        <f>IF(MONTH($R$51-WEEKDAY($R$51)+26)=MONTH($R$51),$R$51-WEEKDAY($R$51)+26,"")</f>
        <v>46590</v>
      </c>
      <c r="W59" s="31">
        <f>IF(MONTH($R$51-WEEKDAY($R$51)+27)=MONTH($R$51),$R$51-WEEKDAY($R$51)+27,"")</f>
        <v>46591</v>
      </c>
      <c r="X59" s="31">
        <f>IF(MONTH($R$51-WEEKDAY($R$51)+28)=MONTH($R$51),$R$51-WEEKDAY($R$51)+28,"")</f>
        <v>46592</v>
      </c>
    </row>
    <row r="60" spans="2:24" ht="13.5" customHeight="1" x14ac:dyDescent="0.35">
      <c r="B60" s="32" t="str">
        <f>IF(B59="","",IFERROR(INDEX(Days!$H$2:$H$367,MATCH(B59,Days!$A$2:$A$367,0)),""))</f>
        <v>Jane</v>
      </c>
      <c r="C60" s="32" t="str">
        <f>IF(C59="","",IFERROR(INDEX(Days!$H$2:$H$367,MATCH(C59,Days!$A$2:$A$367,0)),""))</f>
        <v>John</v>
      </c>
      <c r="D60" s="32" t="str">
        <f>IF(D59="","",IFERROR(INDEX(Days!$H$2:$H$367,MATCH(D59,Days!$A$2:$A$367,0)),""))</f>
        <v>John</v>
      </c>
      <c r="E60" s="32" t="str">
        <f>IF(E59="","",IFERROR(INDEX(Days!$H$2:$H$367,MATCH(E59,Days!$A$2:$A$367,0)),""))</f>
        <v>Jane</v>
      </c>
      <c r="F60" s="32" t="str">
        <f>IF(F59="","",IFERROR(INDEX(Days!$H$2:$H$367,MATCH(F59,Days!$A$2:$A$367,0)),""))</f>
        <v>Jane</v>
      </c>
      <c r="G60" s="32" t="str">
        <f>IF(G59="","",IFERROR(INDEX(Days!$H$2:$H$367,MATCH(G59,Days!$A$2:$A$367,0)),""))</f>
        <v>John</v>
      </c>
      <c r="H60" s="32" t="str">
        <f>IF(H59="","",IFERROR(INDEX(Days!$H$2:$H$367,MATCH(H59,Days!$A$2:$A$367,0)),""))</f>
        <v>John</v>
      </c>
      <c r="J60" s="32" t="str">
        <f>IF(J59="","",IFERROR(INDEX(Days!$H$2:$H$367,MATCH(J59,Days!$A$2:$A$367,0)),""))</f>
        <v>John</v>
      </c>
      <c r="K60" s="32" t="str">
        <f>IF(K59="","",IFERROR(INDEX(Days!$H$2:$H$367,MATCH(K59,Days!$A$2:$A$367,0)),""))</f>
        <v>Jane</v>
      </c>
      <c r="L60" s="32" t="str">
        <f>IF(L59="","",IFERROR(INDEX(Days!$H$2:$H$367,MATCH(L59,Days!$A$2:$A$367,0)),""))</f>
        <v>Jane</v>
      </c>
      <c r="M60" s="32" t="str">
        <f>IF(M59="","",IFERROR(INDEX(Days!$H$2:$H$367,MATCH(M59,Days!$A$2:$A$367,0)),""))</f>
        <v>John</v>
      </c>
      <c r="N60" s="32" t="str">
        <f>IF(N59="","",IFERROR(INDEX(Days!$H$2:$H$367,MATCH(N59,Days!$A$2:$A$367,0)),""))</f>
        <v>John</v>
      </c>
      <c r="O60" s="32" t="str">
        <f>IF(O59="","",IFERROR(INDEX(Days!$H$2:$H$367,MATCH(O59,Days!$A$2:$A$367,0)),""))</f>
        <v>Jane</v>
      </c>
      <c r="P60" s="32" t="str">
        <f>IF(P59="","",IFERROR(INDEX(Days!$H$2:$H$367,MATCH(P59,Days!$A$2:$A$367,0)),""))</f>
        <v>Jane</v>
      </c>
      <c r="R60" s="32" t="str">
        <f>IF(R59="","",IFERROR(INDEX(Days!$H$2:$H$367,MATCH(R59,Days!$A$2:$A$367,0)),""))</f>
        <v>John</v>
      </c>
      <c r="S60" s="32" t="str">
        <f>IF(S59="","",IFERROR(INDEX(Days!$H$2:$H$367,MATCH(S59,Days!$A$2:$A$367,0)),""))</f>
        <v>Jane</v>
      </c>
      <c r="T60" s="32" t="str">
        <f>IF(T59="","",IFERROR(INDEX(Days!$H$2:$H$367,MATCH(T59,Days!$A$2:$A$367,0)),""))</f>
        <v>Jane</v>
      </c>
      <c r="U60" s="32" t="str">
        <f>IF(U59="","",IFERROR(INDEX(Days!$H$2:$H$367,MATCH(U59,Days!$A$2:$A$367,0)),""))</f>
        <v>John</v>
      </c>
      <c r="V60" s="32" t="str">
        <f>IF(V59="","",IFERROR(INDEX(Days!$H$2:$H$367,MATCH(V59,Days!$A$2:$A$367,0)),""))</f>
        <v>John</v>
      </c>
      <c r="W60" s="32" t="str">
        <f>IF(W59="","",IFERROR(INDEX(Days!$H$2:$H$367,MATCH(W59,Days!$A$2:$A$367,0)),""))</f>
        <v>Jane</v>
      </c>
      <c r="X60" s="32" t="str">
        <f>IF(X59="","",IFERROR(INDEX(Days!$H$2:$H$367,MATCH(X59,Days!$A$2:$A$367,0)),""))</f>
        <v>Jane</v>
      </c>
    </row>
    <row r="61" spans="2:24" ht="15" customHeight="1" x14ac:dyDescent="0.35">
      <c r="B61" s="31">
        <f>IF(MONTH($B$51-WEEKDAY($B$51)+29)=MONTH($B$51),$B$51-WEEKDAY($B$51)+29,"")</f>
        <v>46530</v>
      </c>
      <c r="C61" s="31">
        <f>IF(MONTH($B$51-WEEKDAY($B$51)+30)=MONTH($B$51),$B$51-WEEKDAY($B$51)+30,"")</f>
        <v>46531</v>
      </c>
      <c r="D61" s="31">
        <f>IF(MONTH($B$51-WEEKDAY($B$51)+31)=MONTH($B$51),$B$51-WEEKDAY($B$51)+31,"")</f>
        <v>46532</v>
      </c>
      <c r="E61" s="31">
        <f>IF(MONTH($B$51-WEEKDAY($B$51)+32)=MONTH($B$51),$B$51-WEEKDAY($B$51)+32,"")</f>
        <v>46533</v>
      </c>
      <c r="F61" s="31">
        <f>IF(MONTH($B$51-WEEKDAY($B$51)+33)=MONTH($B$51),$B$51-WEEKDAY($B$51)+33,"")</f>
        <v>46534</v>
      </c>
      <c r="G61" s="31">
        <f>IF(MONTH($B$51-WEEKDAY($B$51)+34)=MONTH($B$51),$B$51-WEEKDAY($B$51)+34,"")</f>
        <v>46535</v>
      </c>
      <c r="H61" s="31">
        <f>IF(MONTH($B$51-WEEKDAY($B$51)+35)=MONTH($B$51),$B$51-WEEKDAY($B$51)+35,"")</f>
        <v>46536</v>
      </c>
      <c r="J61" s="31">
        <f>IF(MONTH($J$51-WEEKDAY($J$51)+29)=MONTH($J$51),$J$51-WEEKDAY($J$51)+29,"")</f>
        <v>46565</v>
      </c>
      <c r="K61" s="31">
        <f>IF(MONTH($J$51-WEEKDAY($J$51)+30)=MONTH($J$51),$J$51-WEEKDAY($J$51)+30,"")</f>
        <v>46566</v>
      </c>
      <c r="L61" s="31">
        <f>IF(MONTH($J$51-WEEKDAY($J$51)+31)=MONTH($J$51),$J$51-WEEKDAY($J$51)+31,"")</f>
        <v>46567</v>
      </c>
      <c r="M61" s="31">
        <f>IF(MONTH($J$51-WEEKDAY($J$51)+32)=MONTH($J$51),$J$51-WEEKDAY($J$51)+32,"")</f>
        <v>46568</v>
      </c>
      <c r="N61" s="31" t="str">
        <f>IF(MONTH($J$51-WEEKDAY($J$51)+33)=MONTH($J$51),$J$51-WEEKDAY($J$51)+33,"")</f>
        <v/>
      </c>
      <c r="O61" s="31" t="str">
        <f>IF(MONTH($J$51-WEEKDAY($J$51)+34)=MONTH($J$51),$J$51-WEEKDAY($J$51)+34,"")</f>
        <v/>
      </c>
      <c r="P61" s="31" t="str">
        <f>IF(MONTH($J$51-WEEKDAY($J$51)+35)=MONTH($J$51),$J$51-WEEKDAY($J$51)+35,"")</f>
        <v/>
      </c>
      <c r="R61" s="31">
        <f>IF(MONTH($R$51-WEEKDAY($R$51)+29)=MONTH($R$51),$R$51-WEEKDAY($R$51)+29,"")</f>
        <v>46593</v>
      </c>
      <c r="S61" s="31">
        <f>IF(MONTH($R$51-WEEKDAY($R$51)+30)=MONTH($R$51),$R$51-WEEKDAY($R$51)+30,"")</f>
        <v>46594</v>
      </c>
      <c r="T61" s="31">
        <f>IF(MONTH($R$51-WEEKDAY($R$51)+31)=MONTH($R$51),$R$51-WEEKDAY($R$51)+31,"")</f>
        <v>46595</v>
      </c>
      <c r="U61" s="31">
        <f>IF(MONTH($R$51-WEEKDAY($R$51)+32)=MONTH($R$51),$R$51-WEEKDAY($R$51)+32,"")</f>
        <v>46596</v>
      </c>
      <c r="V61" s="31">
        <f>IF(MONTH($R$51-WEEKDAY($R$51)+33)=MONTH($R$51),$R$51-WEEKDAY($R$51)+33,"")</f>
        <v>46597</v>
      </c>
      <c r="W61" s="31">
        <f>IF(MONTH($R$51-WEEKDAY($R$51)+34)=MONTH($R$51),$R$51-WEEKDAY($R$51)+34,"")</f>
        <v>46598</v>
      </c>
      <c r="X61" s="31">
        <f>IF(MONTH($R$51-WEEKDAY($R$51)+35)=MONTH($R$51),$R$51-WEEKDAY($R$51)+35,"")</f>
        <v>46599</v>
      </c>
    </row>
    <row r="62" spans="2:24" ht="13.5" customHeight="1" x14ac:dyDescent="0.35">
      <c r="B62" s="32" t="str">
        <f>IF(B61="","",IFERROR(INDEX(Days!$H$2:$H$367,MATCH(B61,Days!$A$2:$A$367,0)),""))</f>
        <v>John</v>
      </c>
      <c r="C62" s="32" t="str">
        <f>IF(C61="","",IFERROR(INDEX(Days!$H$2:$H$367,MATCH(C61,Days!$A$2:$A$367,0)),""))</f>
        <v>Jane</v>
      </c>
      <c r="D62" s="32" t="str">
        <f>IF(D61="","",IFERROR(INDEX(Days!$H$2:$H$367,MATCH(D61,Days!$A$2:$A$367,0)),""))</f>
        <v>Jane</v>
      </c>
      <c r="E62" s="32" t="str">
        <f>IF(E61="","",IFERROR(INDEX(Days!$H$2:$H$367,MATCH(E61,Days!$A$2:$A$367,0)),""))</f>
        <v>John</v>
      </c>
      <c r="F62" s="32" t="str">
        <f>IF(F61="","",IFERROR(INDEX(Days!$H$2:$H$367,MATCH(F61,Days!$A$2:$A$367,0)),""))</f>
        <v>John</v>
      </c>
      <c r="G62" s="32" t="str">
        <f>IF(G61="","",IFERROR(INDEX(Days!$H$2:$H$367,MATCH(G61,Days!$A$2:$A$367,0)),""))</f>
        <v>Jane</v>
      </c>
      <c r="H62" s="32" t="str">
        <f>IF(H61="","",IFERROR(INDEX(Days!$H$2:$H$367,MATCH(H61,Days!$A$2:$A$367,0)),""))</f>
        <v>Jane</v>
      </c>
      <c r="J62" s="32" t="str">
        <f>IF(J61="","",IFERROR(INDEX(Days!$H$2:$H$367,MATCH(J61,Days!$A$2:$A$367,0)),""))</f>
        <v>Jane</v>
      </c>
      <c r="K62" s="32" t="str">
        <f>IF(K61="","",IFERROR(INDEX(Days!$H$2:$H$367,MATCH(K61,Days!$A$2:$A$367,0)),""))</f>
        <v>John</v>
      </c>
      <c r="L62" s="32" t="str">
        <f>IF(L61="","",IFERROR(INDEX(Days!$H$2:$H$367,MATCH(L61,Days!$A$2:$A$367,0)),""))</f>
        <v>John</v>
      </c>
      <c r="M62" s="32" t="str">
        <f>IF(M61="","",IFERROR(INDEX(Days!$H$2:$H$367,MATCH(M61,Days!$A$2:$A$367,0)),""))</f>
        <v>Jane</v>
      </c>
      <c r="N62" s="32" t="str">
        <f>IF(N61="","",IFERROR(INDEX(Days!$H$2:$H$367,MATCH(N61,Days!$A$2:$A$367,0)),""))</f>
        <v/>
      </c>
      <c r="O62" s="32" t="str">
        <f>IF(O61="","",IFERROR(INDEX(Days!$H$2:$H$367,MATCH(O61,Days!$A$2:$A$367,0)),""))</f>
        <v/>
      </c>
      <c r="P62" s="32" t="str">
        <f>IF(P61="","",IFERROR(INDEX(Days!$H$2:$H$367,MATCH(P61,Days!$A$2:$A$367,0)),""))</f>
        <v/>
      </c>
      <c r="R62" s="32" t="str">
        <f>IF(R61="","",IFERROR(INDEX(Days!$H$2:$H$367,MATCH(R61,Days!$A$2:$A$367,0)),""))</f>
        <v>Jane</v>
      </c>
      <c r="S62" s="32" t="str">
        <f>IF(S61="","",IFERROR(INDEX(Days!$H$2:$H$367,MATCH(S61,Days!$A$2:$A$367,0)),""))</f>
        <v>John</v>
      </c>
      <c r="T62" s="32" t="str">
        <f>IF(T61="","",IFERROR(INDEX(Days!$H$2:$H$367,MATCH(T61,Days!$A$2:$A$367,0)),""))</f>
        <v>John</v>
      </c>
      <c r="U62" s="32" t="str">
        <f>IF(U61="","",IFERROR(INDEX(Days!$H$2:$H$367,MATCH(U61,Days!$A$2:$A$367,0)),""))</f>
        <v>Jane</v>
      </c>
      <c r="V62" s="32" t="str">
        <f>IF(V61="","",IFERROR(INDEX(Days!$H$2:$H$367,MATCH(V61,Days!$A$2:$A$367,0)),""))</f>
        <v>Jane</v>
      </c>
      <c r="W62" s="32" t="str">
        <f>IF(W61="","",IFERROR(INDEX(Days!$H$2:$H$367,MATCH(W61,Days!$A$2:$A$367,0)),""))</f>
        <v>John</v>
      </c>
      <c r="X62" s="32" t="str">
        <f>IF(X61="","",IFERROR(INDEX(Days!$H$2:$H$367,MATCH(X61,Days!$A$2:$A$367,0)),""))</f>
        <v>John</v>
      </c>
    </row>
    <row r="63" spans="2:24" ht="15" customHeight="1" x14ac:dyDescent="0.35">
      <c r="B63" s="31">
        <f>IF(MONTH($B$51-WEEKDAY($B$51)+36)=MONTH($B$51),$B$51-WEEKDAY($B$51)+36,"")</f>
        <v>46537</v>
      </c>
      <c r="C63" s="31">
        <f>IF(MONTH($B$51-WEEKDAY($B$51)+37)=MONTH($B$51),$B$51-WEEKDAY($B$51)+37,"")</f>
        <v>46538</v>
      </c>
      <c r="D63" s="31" t="str">
        <f>IF(MONTH($B$51-WEEKDAY($B$51)+38)=MONTH($B$51),$B$51-WEEKDAY($B$51)+38,"")</f>
        <v/>
      </c>
      <c r="E63" s="31" t="str">
        <f>IF(MONTH($B$51-WEEKDAY($B$51)+39)=MONTH($B$51),$B$51-WEEKDAY($B$51)+39,"")</f>
        <v/>
      </c>
      <c r="F63" s="31" t="str">
        <f>IF(MONTH($B$51-WEEKDAY($B$51)+40)=MONTH($B$51),$B$51-WEEKDAY($B$51)+40,"")</f>
        <v/>
      </c>
      <c r="G63" s="31" t="str">
        <f>IF(MONTH($B$51-WEEKDAY($B$51)+41)=MONTH($B$51),$B$51-WEEKDAY($B$51)+41,"")</f>
        <v/>
      </c>
      <c r="H63" s="31" t="str">
        <f>IF(MONTH($B$51-WEEKDAY($B$51)+42)=MONTH($B$51),$B$51-WEEKDAY($B$51)+42,"")</f>
        <v/>
      </c>
      <c r="J63" s="31" t="str">
        <f>IF(MONTH($J$51-WEEKDAY($J$51)+36)=MONTH($J$51),$J$51-WEEKDAY($J$51)+36,"")</f>
        <v/>
      </c>
      <c r="K63" s="31" t="str">
        <f>IF(MONTH($J$51-WEEKDAY($J$51)+37)=MONTH($J$51),$J$51-WEEKDAY($J$51)+37,"")</f>
        <v/>
      </c>
      <c r="L63" s="31" t="str">
        <f>IF(MONTH($J$51-WEEKDAY($J$51)+38)=MONTH($J$51),$J$51-WEEKDAY($J$51)+38,"")</f>
        <v/>
      </c>
      <c r="M63" s="31" t="str">
        <f>IF(MONTH($J$51-WEEKDAY($J$51)+39)=MONTH($J$51),$J$51-WEEKDAY($J$51)+39,"")</f>
        <v/>
      </c>
      <c r="N63" s="31" t="str">
        <f>IF(MONTH($J$51-WEEKDAY($J$51)+40)=MONTH($J$51),$J$51-WEEKDAY($J$51)+40,"")</f>
        <v/>
      </c>
      <c r="O63" s="31" t="str">
        <f>IF(MONTH($J$51-WEEKDAY($J$51)+41)=MONTH($J$51),$J$51-WEEKDAY($J$51)+41,"")</f>
        <v/>
      </c>
      <c r="P63" s="31" t="str">
        <f>IF(MONTH($J$51-WEEKDAY($J$51)+42)=MONTH($J$51),$J$51-WEEKDAY($J$51)+42,"")</f>
        <v/>
      </c>
      <c r="R63" s="31" t="str">
        <f>IF(MONTH($R$51-WEEKDAY($R$51)+36)=MONTH($R$51),$R$51-WEEKDAY($R$51)+36,"")</f>
        <v/>
      </c>
      <c r="S63" s="31" t="str">
        <f>IF(MONTH($R$51-WEEKDAY($R$51)+37)=MONTH($R$51),$R$51-WEEKDAY($R$51)+37,"")</f>
        <v/>
      </c>
      <c r="T63" s="31" t="str">
        <f>IF(MONTH($R$51-WEEKDAY($R$51)+38)=MONTH($R$51),$R$51-WEEKDAY($R$51)+38,"")</f>
        <v/>
      </c>
      <c r="U63" s="31" t="str">
        <f>IF(MONTH($R$51-WEEKDAY($R$51)+39)=MONTH($R$51),$R$51-WEEKDAY($R$51)+39,"")</f>
        <v/>
      </c>
      <c r="V63" s="31" t="str">
        <f>IF(MONTH($R$51-WEEKDAY($R$51)+40)=MONTH($R$51),$R$51-WEEKDAY($R$51)+40,"")</f>
        <v/>
      </c>
      <c r="W63" s="31" t="str">
        <f>IF(MONTH($R$51-WEEKDAY($R$51)+41)=MONTH($R$51),$R$51-WEEKDAY($R$51)+41,"")</f>
        <v/>
      </c>
      <c r="X63" s="31" t="str">
        <f>IF(MONTH($R$51-WEEKDAY($R$51)+42)=MONTH($R$51),$R$51-WEEKDAY($R$51)+42,"")</f>
        <v/>
      </c>
    </row>
    <row r="64" spans="2:24" ht="13.5" customHeight="1" x14ac:dyDescent="0.35">
      <c r="B64" s="32" t="str">
        <f>IF(B63="","",IFERROR(INDEX(Days!$H$2:$H$367,MATCH(B63,Days!$A$2:$A$367,0)),""))</f>
        <v>Jane</v>
      </c>
      <c r="C64" s="32" t="str">
        <f>IF(C63="","",IFERROR(INDEX(Days!$H$2:$H$367,MATCH(C63,Days!$A$2:$A$367,0)),""))</f>
        <v>John</v>
      </c>
      <c r="D64" s="32" t="str">
        <f>IF(D63="","",IFERROR(INDEX(Days!$H$2:$H$367,MATCH(D63,Days!$A$2:$A$367,0)),""))</f>
        <v/>
      </c>
      <c r="E64" s="32" t="str">
        <f>IF(E63="","",IFERROR(INDEX(Days!$H$2:$H$367,MATCH(E63,Days!$A$2:$A$367,0)),""))</f>
        <v/>
      </c>
      <c r="F64" s="32" t="str">
        <f>IF(F63="","",IFERROR(INDEX(Days!$H$2:$H$367,MATCH(F63,Days!$A$2:$A$367,0)),""))</f>
        <v/>
      </c>
      <c r="G64" s="32" t="str">
        <f>IF(G63="","",IFERROR(INDEX(Days!$H$2:$H$367,MATCH(G63,Days!$A$2:$A$367,0)),""))</f>
        <v/>
      </c>
      <c r="H64" s="32" t="str">
        <f>IF(H63="","",IFERROR(INDEX(Days!$H$2:$H$367,MATCH(H63,Days!$A$2:$A$367,0)),""))</f>
        <v/>
      </c>
      <c r="J64" s="32" t="str">
        <f>IF(J63="","",IFERROR(INDEX(Days!$H$2:$H$367,MATCH(J63,Days!$A$2:$A$367,0)),""))</f>
        <v/>
      </c>
      <c r="K64" s="32" t="str">
        <f>IF(K63="","",IFERROR(INDEX(Days!$H$2:$H$367,MATCH(K63,Days!$A$2:$A$367,0)),""))</f>
        <v/>
      </c>
      <c r="L64" s="32" t="str">
        <f>IF(L63="","",IFERROR(INDEX(Days!$H$2:$H$367,MATCH(L63,Days!$A$2:$A$367,0)),""))</f>
        <v/>
      </c>
      <c r="M64" s="32" t="str">
        <f>IF(M63="","",IFERROR(INDEX(Days!$H$2:$H$367,MATCH(M63,Days!$A$2:$A$367,0)),""))</f>
        <v/>
      </c>
      <c r="N64" s="32" t="str">
        <f>IF(N63="","",IFERROR(INDEX(Days!$H$2:$H$367,MATCH(N63,Days!$A$2:$A$367,0)),""))</f>
        <v/>
      </c>
      <c r="O64" s="32" t="str">
        <f>IF(O63="","",IFERROR(INDEX(Days!$H$2:$H$367,MATCH(O63,Days!$A$2:$A$367,0)),""))</f>
        <v/>
      </c>
      <c r="P64" s="32" t="str">
        <f>IF(P63="","",IFERROR(INDEX(Days!$H$2:$H$367,MATCH(P63,Days!$A$2:$A$367,0)),""))</f>
        <v/>
      </c>
      <c r="R64" s="32" t="str">
        <f>IF(R63="","",IFERROR(INDEX(Days!$H$2:$H$367,MATCH(R63,Days!$A$2:$A$367,0)),""))</f>
        <v/>
      </c>
      <c r="S64" s="32" t="str">
        <f>IF(S63="","",IFERROR(INDEX(Days!$H$2:$H$367,MATCH(S63,Days!$A$2:$A$367,0)),""))</f>
        <v/>
      </c>
      <c r="T64" s="32" t="str">
        <f>IF(T63="","",IFERROR(INDEX(Days!$H$2:$H$367,MATCH(T63,Days!$A$2:$A$367,0)),""))</f>
        <v/>
      </c>
      <c r="U64" s="32" t="str">
        <f>IF(U63="","",IFERROR(INDEX(Days!$H$2:$H$367,MATCH(U63,Days!$A$2:$A$367,0)),""))</f>
        <v/>
      </c>
      <c r="V64" s="32" t="str">
        <f>IF(V63="","",IFERROR(INDEX(Days!$H$2:$H$367,MATCH(V63,Days!$A$2:$A$367,0)),""))</f>
        <v/>
      </c>
      <c r="W64" s="32" t="str">
        <f>IF(W63="","",IFERROR(INDEX(Days!$H$2:$H$367,MATCH(W63,Days!$A$2:$A$367,0)),""))</f>
        <v/>
      </c>
      <c r="X64" s="32" t="str">
        <f>IF(X63="","",IFERROR(INDEX(Days!$H$2:$H$367,MATCH(X63,Days!$A$2:$A$367,0)),""))</f>
        <v/>
      </c>
    </row>
  </sheetData>
  <sheetProtection sheet="1" formatColumns="0" formatRows="0"/>
  <mergeCells count="16">
    <mergeCell ref="B51:H51"/>
    <mergeCell ref="J51:P51"/>
    <mergeCell ref="R51:X51"/>
    <mergeCell ref="R6:X6"/>
    <mergeCell ref="B21:H21"/>
    <mergeCell ref="J21:P21"/>
    <mergeCell ref="R21:X21"/>
    <mergeCell ref="B36:H36"/>
    <mergeCell ref="J36:P36"/>
    <mergeCell ref="R36:X36"/>
    <mergeCell ref="C4:D4"/>
    <mergeCell ref="E4:F4"/>
    <mergeCell ref="H4:I4"/>
    <mergeCell ref="J4:K4"/>
    <mergeCell ref="B6:H6"/>
    <mergeCell ref="J6:P6"/>
  </mergeCells>
  <conditionalFormatting sqref="B8:H9">
    <cfRule type="expression" dxfId="287" priority="2">
      <formula>AND(B$9&lt;&gt;"",B$9=$Z$1&amp;" *")</formula>
    </cfRule>
    <cfRule type="expression" dxfId="286" priority="3">
      <formula>AND(B$9&lt;&gt;"",B$9=$Z$2&amp;" *")</formula>
    </cfRule>
    <cfRule type="expression" dxfId="285" priority="4">
      <formula>AND(B$9&lt;&gt;"",B$9=$Z$1)</formula>
    </cfRule>
    <cfRule type="expression" dxfId="284" priority="5">
      <formula>AND(B$9&lt;&gt;"",B$9=$Z$2)</formula>
    </cfRule>
  </conditionalFormatting>
  <conditionalFormatting sqref="B10:H11">
    <cfRule type="expression" dxfId="283" priority="6">
      <formula>AND(B$11&lt;&gt;"",B$11=$Z$1&amp;" *")</formula>
    </cfRule>
    <cfRule type="expression" dxfId="282" priority="7">
      <formula>AND(B$11&lt;&gt;"",B$11=$Z$2&amp;" *")</formula>
    </cfRule>
    <cfRule type="expression" dxfId="281" priority="8">
      <formula>AND(B$11&lt;&gt;"",B$11=$Z$1)</formula>
    </cfRule>
    <cfRule type="expression" dxfId="280" priority="9">
      <formula>AND(B$11&lt;&gt;"",B$11=$Z$2)</formula>
    </cfRule>
  </conditionalFormatting>
  <conditionalFormatting sqref="B12:H13">
    <cfRule type="expression" dxfId="279" priority="10">
      <formula>AND(B$13&lt;&gt;"",B$13=$Z$1&amp;" *")</formula>
    </cfRule>
    <cfRule type="expression" dxfId="278" priority="11">
      <formula>AND(B$13&lt;&gt;"",B$13=$Z$2&amp;" *")</formula>
    </cfRule>
    <cfRule type="expression" dxfId="277" priority="12">
      <formula>AND(B$13&lt;&gt;"",B$13=$Z$1)</formula>
    </cfRule>
    <cfRule type="expression" dxfId="276" priority="13">
      <formula>AND(B$13&lt;&gt;"",B$13=$Z$2)</formula>
    </cfRule>
  </conditionalFormatting>
  <conditionalFormatting sqref="B14:H15">
    <cfRule type="expression" dxfId="275" priority="14">
      <formula>AND(B$15&lt;&gt;"",B$15=$Z$1&amp;" *")</formula>
    </cfRule>
    <cfRule type="expression" dxfId="274" priority="15">
      <formula>AND(B$15&lt;&gt;"",B$15=$Z$2&amp;" *")</formula>
    </cfRule>
    <cfRule type="expression" dxfId="273" priority="16">
      <formula>AND(B$15&lt;&gt;"",B$15=$Z$1)</formula>
    </cfRule>
    <cfRule type="expression" dxfId="272" priority="17">
      <formula>AND(B$15&lt;&gt;"",B$15=$Z$2)</formula>
    </cfRule>
  </conditionalFormatting>
  <conditionalFormatting sqref="B16:H17">
    <cfRule type="expression" dxfId="271" priority="18">
      <formula>AND(B$17&lt;&gt;"",B$17=$Z$1&amp;" *")</formula>
    </cfRule>
    <cfRule type="expression" dxfId="270" priority="19">
      <formula>AND(B$17&lt;&gt;"",B$17=$Z$2&amp;" *")</formula>
    </cfRule>
    <cfRule type="expression" dxfId="269" priority="20">
      <formula>AND(B$17&lt;&gt;"",B$17=$Z$1)</formula>
    </cfRule>
    <cfRule type="expression" dxfId="268" priority="21">
      <formula>AND(B$17&lt;&gt;"",B$17=$Z$2)</formula>
    </cfRule>
  </conditionalFormatting>
  <conditionalFormatting sqref="B18:H19">
    <cfRule type="expression" dxfId="267" priority="22">
      <formula>AND(B$19&lt;&gt;"",B$19=$Z$1&amp;" *")</formula>
    </cfRule>
    <cfRule type="expression" dxfId="266" priority="23">
      <formula>AND(B$19&lt;&gt;"",B$19=$Z$2&amp;" *")</formula>
    </cfRule>
    <cfRule type="expression" dxfId="265" priority="24">
      <formula>AND(B$19&lt;&gt;"",B$19=$Z$1)</formula>
    </cfRule>
    <cfRule type="expression" dxfId="264" priority="25">
      <formula>AND(B$19&lt;&gt;"",B$19=$Z$2)</formula>
    </cfRule>
  </conditionalFormatting>
  <conditionalFormatting sqref="B23:H24">
    <cfRule type="expression" dxfId="263" priority="76">
      <formula>AND(B$24&lt;&gt;"",B$24=$Z$1)</formula>
    </cfRule>
    <cfRule type="expression" dxfId="262" priority="77">
      <formula>AND(B$24&lt;&gt;"",B$24=$Z$2)</formula>
    </cfRule>
    <cfRule type="expression" dxfId="261" priority="74">
      <formula>AND(B$24&lt;&gt;"",B$24=$Z$1&amp;" *")</formula>
    </cfRule>
    <cfRule type="expression" dxfId="260" priority="75">
      <formula>AND(B$24&lt;&gt;"",B$24=$Z$2&amp;" *")</formula>
    </cfRule>
  </conditionalFormatting>
  <conditionalFormatting sqref="B25:H26">
    <cfRule type="expression" dxfId="259" priority="80">
      <formula>AND(B$26&lt;&gt;"",B$26=$Z$1)</formula>
    </cfRule>
    <cfRule type="expression" dxfId="258" priority="79">
      <formula>AND(B$26&lt;&gt;"",B$26=$Z$2&amp;" *")</formula>
    </cfRule>
    <cfRule type="expression" dxfId="257" priority="78">
      <formula>AND(B$26&lt;&gt;"",B$26=$Z$1&amp;" *")</formula>
    </cfRule>
    <cfRule type="expression" dxfId="256" priority="81">
      <formula>AND(B$26&lt;&gt;"",B$26=$Z$2)</formula>
    </cfRule>
  </conditionalFormatting>
  <conditionalFormatting sqref="B27:H28">
    <cfRule type="expression" dxfId="255" priority="82">
      <formula>AND(B$28&lt;&gt;"",B$28=$Z$1&amp;" *")</formula>
    </cfRule>
    <cfRule type="expression" dxfId="254" priority="85">
      <formula>AND(B$28&lt;&gt;"",B$28=$Z$2)</formula>
    </cfRule>
    <cfRule type="expression" dxfId="253" priority="83">
      <formula>AND(B$28&lt;&gt;"",B$28=$Z$2&amp;" *")</formula>
    </cfRule>
    <cfRule type="expression" dxfId="252" priority="84">
      <formula>AND(B$28&lt;&gt;"",B$28=$Z$1)</formula>
    </cfRule>
  </conditionalFormatting>
  <conditionalFormatting sqref="B29:H30">
    <cfRule type="expression" dxfId="251" priority="89">
      <formula>AND(B$30&lt;&gt;"",B$30=$Z$2)</formula>
    </cfRule>
    <cfRule type="expression" dxfId="250" priority="88">
      <formula>AND(B$30&lt;&gt;"",B$30=$Z$1)</formula>
    </cfRule>
    <cfRule type="expression" dxfId="249" priority="87">
      <formula>AND(B$30&lt;&gt;"",B$30=$Z$2&amp;" *")</formula>
    </cfRule>
    <cfRule type="expression" dxfId="248" priority="86">
      <formula>AND(B$30&lt;&gt;"",B$30=$Z$1&amp;" *")</formula>
    </cfRule>
  </conditionalFormatting>
  <conditionalFormatting sqref="B31:H32">
    <cfRule type="expression" dxfId="247" priority="93">
      <formula>AND(B$32&lt;&gt;"",B$32=$Z$2)</formula>
    </cfRule>
    <cfRule type="expression" dxfId="246" priority="91">
      <formula>AND(B$32&lt;&gt;"",B$32=$Z$2&amp;" *")</formula>
    </cfRule>
    <cfRule type="expression" dxfId="245" priority="90">
      <formula>AND(B$32&lt;&gt;"",B$32=$Z$1&amp;" *")</formula>
    </cfRule>
    <cfRule type="expression" dxfId="244" priority="92">
      <formula>AND(B$32&lt;&gt;"",B$32=$Z$1)</formula>
    </cfRule>
  </conditionalFormatting>
  <conditionalFormatting sqref="B33:H34">
    <cfRule type="expression" dxfId="243" priority="97">
      <formula>AND(B$34&lt;&gt;"",B$34=$Z$2)</formula>
    </cfRule>
    <cfRule type="expression" dxfId="242" priority="96">
      <formula>AND(B$34&lt;&gt;"",B$34=$Z$1)</formula>
    </cfRule>
    <cfRule type="expression" dxfId="241" priority="95">
      <formula>AND(B$34&lt;&gt;"",B$34=$Z$2&amp;" *")</formula>
    </cfRule>
    <cfRule type="expression" dxfId="240" priority="94">
      <formula>AND(B$34&lt;&gt;"",B$34=$Z$1&amp;" *")</formula>
    </cfRule>
  </conditionalFormatting>
  <conditionalFormatting sqref="B38:H39">
    <cfRule type="expression" dxfId="239" priority="148">
      <formula>AND(B$39&lt;&gt;"",B$39=$Z$1)</formula>
    </cfRule>
    <cfRule type="expression" dxfId="238" priority="149">
      <formula>AND(B$39&lt;&gt;"",B$39=$Z$2)</formula>
    </cfRule>
    <cfRule type="expression" dxfId="237" priority="146">
      <formula>AND(B$39&lt;&gt;"",B$39=$Z$1&amp;" *")</formula>
    </cfRule>
    <cfRule type="expression" dxfId="236" priority="147">
      <formula>AND(B$39&lt;&gt;"",B$39=$Z$2&amp;" *")</formula>
    </cfRule>
  </conditionalFormatting>
  <conditionalFormatting sqref="B40:H41">
    <cfRule type="expression" dxfId="235" priority="150">
      <formula>AND(B$41&lt;&gt;"",B$41=$Z$1&amp;" *")</formula>
    </cfRule>
    <cfRule type="expression" dxfId="234" priority="153">
      <formula>AND(B$41&lt;&gt;"",B$41=$Z$2)</formula>
    </cfRule>
    <cfRule type="expression" dxfId="233" priority="152">
      <formula>AND(B$41&lt;&gt;"",B$41=$Z$1)</formula>
    </cfRule>
    <cfRule type="expression" dxfId="232" priority="151">
      <formula>AND(B$41&lt;&gt;"",B$41=$Z$2&amp;" *")</formula>
    </cfRule>
  </conditionalFormatting>
  <conditionalFormatting sqref="B42:H43">
    <cfRule type="expression" dxfId="231" priority="155">
      <formula>AND(B$43&lt;&gt;"",B$43=$Z$2&amp;" *")</formula>
    </cfRule>
    <cfRule type="expression" dxfId="230" priority="154">
      <formula>AND(B$43&lt;&gt;"",B$43=$Z$1&amp;" *")</formula>
    </cfRule>
    <cfRule type="expression" dxfId="229" priority="156">
      <formula>AND(B$43&lt;&gt;"",B$43=$Z$1)</formula>
    </cfRule>
    <cfRule type="expression" dxfId="228" priority="157">
      <formula>AND(B$43&lt;&gt;"",B$43=$Z$2)</formula>
    </cfRule>
  </conditionalFormatting>
  <conditionalFormatting sqref="B44:H45">
    <cfRule type="expression" dxfId="227" priority="160">
      <formula>AND(B$45&lt;&gt;"",B$45=$Z$1)</formula>
    </cfRule>
    <cfRule type="expression" dxfId="226" priority="161">
      <formula>AND(B$45&lt;&gt;"",B$45=$Z$2)</formula>
    </cfRule>
    <cfRule type="expression" dxfId="225" priority="159">
      <formula>AND(B$45&lt;&gt;"",B$45=$Z$2&amp;" *")</formula>
    </cfRule>
    <cfRule type="expression" dxfId="224" priority="158">
      <formula>AND(B$45&lt;&gt;"",B$45=$Z$1&amp;" *")</formula>
    </cfRule>
  </conditionalFormatting>
  <conditionalFormatting sqref="B46:H47">
    <cfRule type="expression" dxfId="223" priority="162">
      <formula>AND(B$47&lt;&gt;"",B$47=$Z$1&amp;" *")</formula>
    </cfRule>
    <cfRule type="expression" dxfId="222" priority="163">
      <formula>AND(B$47&lt;&gt;"",B$47=$Z$2&amp;" *")</formula>
    </cfRule>
    <cfRule type="expression" dxfId="221" priority="164">
      <formula>AND(B$47&lt;&gt;"",B$47=$Z$1)</formula>
    </cfRule>
    <cfRule type="expression" dxfId="220" priority="165">
      <formula>AND(B$47&lt;&gt;"",B$47=$Z$2)</formula>
    </cfRule>
  </conditionalFormatting>
  <conditionalFormatting sqref="B48:H49">
    <cfRule type="expression" dxfId="219" priority="166">
      <formula>AND(B$49&lt;&gt;"",B$49=$Z$1&amp;" *")</formula>
    </cfRule>
    <cfRule type="expression" dxfId="218" priority="168">
      <formula>AND(B$49&lt;&gt;"",B$49=$Z$1)</formula>
    </cfRule>
    <cfRule type="expression" dxfId="217" priority="167">
      <formula>AND(B$49&lt;&gt;"",B$49=$Z$2&amp;" *")</formula>
    </cfRule>
    <cfRule type="expression" dxfId="216" priority="169">
      <formula>AND(B$49&lt;&gt;"",B$49=$Z$2)</formula>
    </cfRule>
  </conditionalFormatting>
  <conditionalFormatting sqref="B53:H54">
    <cfRule type="expression" dxfId="215" priority="218">
      <formula>AND(B$54&lt;&gt;"",B$54=$Z$1&amp;" *")</formula>
    </cfRule>
    <cfRule type="expression" dxfId="214" priority="219">
      <formula>AND(B$54&lt;&gt;"",B$54=$Z$2&amp;" *")</formula>
    </cfRule>
    <cfRule type="expression" dxfId="213" priority="220">
      <formula>AND(B$54&lt;&gt;"",B$54=$Z$1)</formula>
    </cfRule>
    <cfRule type="expression" dxfId="212" priority="221">
      <formula>AND(B$54&lt;&gt;"",B$54=$Z$2)</formula>
    </cfRule>
  </conditionalFormatting>
  <conditionalFormatting sqref="B55:H56">
    <cfRule type="expression" dxfId="211" priority="224">
      <formula>AND(B$56&lt;&gt;"",B$56=$Z$1)</formula>
    </cfRule>
    <cfRule type="expression" dxfId="210" priority="225">
      <formula>AND(B$56&lt;&gt;"",B$56=$Z$2)</formula>
    </cfRule>
    <cfRule type="expression" dxfId="209" priority="222">
      <formula>AND(B$56&lt;&gt;"",B$56=$Z$1&amp;" *")</formula>
    </cfRule>
    <cfRule type="expression" dxfId="208" priority="223">
      <formula>AND(B$56&lt;&gt;"",B$56=$Z$2&amp;" *")</formula>
    </cfRule>
  </conditionalFormatting>
  <conditionalFormatting sqref="B57:H58">
    <cfRule type="expression" dxfId="207" priority="229">
      <formula>AND(B$58&lt;&gt;"",B$58=$Z$2)</formula>
    </cfRule>
    <cfRule type="expression" dxfId="206" priority="228">
      <formula>AND(B$58&lt;&gt;"",B$58=$Z$1)</formula>
    </cfRule>
    <cfRule type="expression" dxfId="205" priority="227">
      <formula>AND(B$58&lt;&gt;"",B$58=$Z$2&amp;" *")</formula>
    </cfRule>
    <cfRule type="expression" dxfId="204" priority="226">
      <formula>AND(B$58&lt;&gt;"",B$58=$Z$1&amp;" *")</formula>
    </cfRule>
  </conditionalFormatting>
  <conditionalFormatting sqref="B59:H60">
    <cfRule type="expression" dxfId="203" priority="231">
      <formula>AND(B$60&lt;&gt;"",B$60=$Z$2&amp;" *")</formula>
    </cfRule>
    <cfRule type="expression" dxfId="202" priority="230">
      <formula>AND(B$60&lt;&gt;"",B$60=$Z$1&amp;" *")</formula>
    </cfRule>
    <cfRule type="expression" dxfId="201" priority="233">
      <formula>AND(B$60&lt;&gt;"",B$60=$Z$2)</formula>
    </cfRule>
    <cfRule type="expression" dxfId="200" priority="232">
      <formula>AND(B$60&lt;&gt;"",B$60=$Z$1)</formula>
    </cfRule>
  </conditionalFormatting>
  <conditionalFormatting sqref="B61:H62">
    <cfRule type="expression" dxfId="199" priority="234">
      <formula>AND(B$62&lt;&gt;"",B$62=$Z$1&amp;" *")</formula>
    </cfRule>
    <cfRule type="expression" dxfId="198" priority="235">
      <formula>AND(B$62&lt;&gt;"",B$62=$Z$2&amp;" *")</formula>
    </cfRule>
    <cfRule type="expression" dxfId="197" priority="236">
      <formula>AND(B$62&lt;&gt;"",B$62=$Z$1)</formula>
    </cfRule>
    <cfRule type="expression" dxfId="196" priority="237">
      <formula>AND(B$62&lt;&gt;"",B$62=$Z$2)</formula>
    </cfRule>
  </conditionalFormatting>
  <conditionalFormatting sqref="B63:H64">
    <cfRule type="expression" dxfId="195" priority="238">
      <formula>AND(B$64&lt;&gt;"",B$64=$Z$1&amp;" *")</formula>
    </cfRule>
    <cfRule type="expression" dxfId="194" priority="239">
      <formula>AND(B$64&lt;&gt;"",B$64=$Z$2&amp;" *")</formula>
    </cfRule>
    <cfRule type="expression" dxfId="193" priority="240">
      <formula>AND(B$64&lt;&gt;"",B$64=$Z$1)</formula>
    </cfRule>
    <cfRule type="expression" dxfId="192" priority="241">
      <formula>AND(B$64&lt;&gt;"",B$64=$Z$2)</formula>
    </cfRule>
  </conditionalFormatting>
  <conditionalFormatting sqref="J8:P9">
    <cfRule type="expression" dxfId="191" priority="27">
      <formula>AND(J$9&lt;&gt;"",J$9=$Z$2&amp;" *")</formula>
    </cfRule>
    <cfRule type="expression" dxfId="190" priority="28">
      <formula>AND(J$9&lt;&gt;"",J$9=$Z$1)</formula>
    </cfRule>
    <cfRule type="expression" dxfId="189" priority="29">
      <formula>AND(J$9&lt;&gt;"",J$9=$Z$2)</formula>
    </cfRule>
    <cfRule type="expression" dxfId="188" priority="26">
      <formula>AND(J$9&lt;&gt;"",J$9=$Z$1&amp;" *")</formula>
    </cfRule>
  </conditionalFormatting>
  <conditionalFormatting sqref="J10:P11">
    <cfRule type="expression" dxfId="187" priority="33">
      <formula>AND(J$11&lt;&gt;"",J$11=$Z$2)</formula>
    </cfRule>
    <cfRule type="expression" dxfId="186" priority="30">
      <formula>AND(J$11&lt;&gt;"",J$11=$Z$1&amp;" *")</formula>
    </cfRule>
    <cfRule type="expression" dxfId="185" priority="31">
      <formula>AND(J$11&lt;&gt;"",J$11=$Z$2&amp;" *")</formula>
    </cfRule>
    <cfRule type="expression" dxfId="184" priority="32">
      <formula>AND(J$11&lt;&gt;"",J$11=$Z$1)</formula>
    </cfRule>
  </conditionalFormatting>
  <conditionalFormatting sqref="J12:P13">
    <cfRule type="expression" dxfId="183" priority="36">
      <formula>AND(J$13&lt;&gt;"",J$13=$Z$1)</formula>
    </cfRule>
    <cfRule type="expression" dxfId="182" priority="35">
      <formula>AND(J$13&lt;&gt;"",J$13=$Z$2&amp;" *")</formula>
    </cfRule>
    <cfRule type="expression" dxfId="181" priority="37">
      <formula>AND(J$13&lt;&gt;"",J$13=$Z$2)</formula>
    </cfRule>
    <cfRule type="expression" dxfId="180" priority="34">
      <formula>AND(J$13&lt;&gt;"",J$13=$Z$1&amp;" *")</formula>
    </cfRule>
  </conditionalFormatting>
  <conditionalFormatting sqref="J14:P15">
    <cfRule type="expression" dxfId="179" priority="39">
      <formula>AND(J$15&lt;&gt;"",J$15=$Z$2&amp;" *")</formula>
    </cfRule>
    <cfRule type="expression" dxfId="178" priority="40">
      <formula>AND(J$15&lt;&gt;"",J$15=$Z$1)</formula>
    </cfRule>
    <cfRule type="expression" dxfId="177" priority="41">
      <formula>AND(J$15&lt;&gt;"",J$15=$Z$2)</formula>
    </cfRule>
    <cfRule type="expression" dxfId="176" priority="38">
      <formula>AND(J$15&lt;&gt;"",J$15=$Z$1&amp;" *")</formula>
    </cfRule>
  </conditionalFormatting>
  <conditionalFormatting sqref="J16:P17">
    <cfRule type="expression" dxfId="175" priority="43">
      <formula>AND(J$17&lt;&gt;"",J$17=$Z$2&amp;" *")</formula>
    </cfRule>
    <cfRule type="expression" dxfId="174" priority="44">
      <formula>AND(J$17&lt;&gt;"",J$17=$Z$1)</formula>
    </cfRule>
    <cfRule type="expression" dxfId="173" priority="45">
      <formula>AND(J$17&lt;&gt;"",J$17=$Z$2)</formula>
    </cfRule>
    <cfRule type="expression" dxfId="172" priority="42">
      <formula>AND(J$17&lt;&gt;"",J$17=$Z$1&amp;" *")</formula>
    </cfRule>
  </conditionalFormatting>
  <conditionalFormatting sqref="J18:P19">
    <cfRule type="expression" dxfId="171" priority="46">
      <formula>AND(J$19&lt;&gt;"",J$19=$Z$1&amp;" *")</formula>
    </cfRule>
    <cfRule type="expression" dxfId="170" priority="47">
      <formula>AND(J$19&lt;&gt;"",J$19=$Z$2&amp;" *")</formula>
    </cfRule>
    <cfRule type="expression" dxfId="169" priority="48">
      <formula>AND(J$19&lt;&gt;"",J$19=$Z$1)</formula>
    </cfRule>
    <cfRule type="expression" dxfId="168" priority="49">
      <formula>AND(J$19&lt;&gt;"",J$19=$Z$2)</formula>
    </cfRule>
  </conditionalFormatting>
  <conditionalFormatting sqref="J23:P24">
    <cfRule type="expression" dxfId="167" priority="99">
      <formula>AND(J$24&lt;&gt;"",J$24=$Z$2&amp;" *")</formula>
    </cfRule>
    <cfRule type="expression" dxfId="166" priority="100">
      <formula>AND(J$24&lt;&gt;"",J$24=$Z$1)</formula>
    </cfRule>
    <cfRule type="expression" dxfId="165" priority="98">
      <formula>AND(J$24&lt;&gt;"",J$24=$Z$1&amp;" *")</formula>
    </cfRule>
    <cfRule type="expression" dxfId="164" priority="101">
      <formula>AND(J$24&lt;&gt;"",J$24=$Z$2)</formula>
    </cfRule>
  </conditionalFormatting>
  <conditionalFormatting sqref="J25:P26">
    <cfRule type="expression" dxfId="163" priority="102">
      <formula>AND(J$26&lt;&gt;"",J$26=$Z$1&amp;" *")</formula>
    </cfRule>
    <cfRule type="expression" dxfId="162" priority="103">
      <formula>AND(J$26&lt;&gt;"",J$26=$Z$2&amp;" *")</formula>
    </cfRule>
    <cfRule type="expression" dxfId="161" priority="105">
      <formula>AND(J$26&lt;&gt;"",J$26=$Z$2)</formula>
    </cfRule>
    <cfRule type="expression" dxfId="160" priority="104">
      <formula>AND(J$26&lt;&gt;"",J$26=$Z$1)</formula>
    </cfRule>
  </conditionalFormatting>
  <conditionalFormatting sqref="J27:P28">
    <cfRule type="expression" dxfId="159" priority="109">
      <formula>AND(J$28&lt;&gt;"",J$28=$Z$2)</formula>
    </cfRule>
    <cfRule type="expression" dxfId="158" priority="108">
      <formula>AND(J$28&lt;&gt;"",J$28=$Z$1)</formula>
    </cfRule>
    <cfRule type="expression" dxfId="157" priority="107">
      <formula>AND(J$28&lt;&gt;"",J$28=$Z$2&amp;" *")</formula>
    </cfRule>
    <cfRule type="expression" dxfId="156" priority="106">
      <formula>AND(J$28&lt;&gt;"",J$28=$Z$1&amp;" *")</formula>
    </cfRule>
  </conditionalFormatting>
  <conditionalFormatting sqref="J29:P30">
    <cfRule type="expression" dxfId="155" priority="110">
      <formula>AND(J$30&lt;&gt;"",J$30=$Z$1&amp;" *")</formula>
    </cfRule>
    <cfRule type="expression" dxfId="154" priority="111">
      <formula>AND(J$30&lt;&gt;"",J$30=$Z$2&amp;" *")</formula>
    </cfRule>
    <cfRule type="expression" dxfId="153" priority="112">
      <formula>AND(J$30&lt;&gt;"",J$30=$Z$1)</formula>
    </cfRule>
    <cfRule type="expression" dxfId="152" priority="113">
      <formula>AND(J$30&lt;&gt;"",J$30=$Z$2)</formula>
    </cfRule>
  </conditionalFormatting>
  <conditionalFormatting sqref="J31:P32">
    <cfRule type="expression" dxfId="151" priority="115">
      <formula>AND(J$32&lt;&gt;"",J$32=$Z$2&amp;" *")</formula>
    </cfRule>
    <cfRule type="expression" dxfId="150" priority="117">
      <formula>AND(J$32&lt;&gt;"",J$32=$Z$2)</formula>
    </cfRule>
    <cfRule type="expression" dxfId="149" priority="116">
      <formula>AND(J$32&lt;&gt;"",J$32=$Z$1)</formula>
    </cfRule>
    <cfRule type="expression" dxfId="148" priority="114">
      <formula>AND(J$32&lt;&gt;"",J$32=$Z$1&amp;" *")</formula>
    </cfRule>
  </conditionalFormatting>
  <conditionalFormatting sqref="J33:P34">
    <cfRule type="expression" dxfId="147" priority="120">
      <formula>AND(J$34&lt;&gt;"",J$34=$Z$1)</formula>
    </cfRule>
    <cfRule type="expression" dxfId="146" priority="119">
      <formula>AND(J$34&lt;&gt;"",J$34=$Z$2&amp;" *")</formula>
    </cfRule>
    <cfRule type="expression" dxfId="145" priority="118">
      <formula>AND(J$34&lt;&gt;"",J$34=$Z$1&amp;" *")</formula>
    </cfRule>
    <cfRule type="expression" dxfId="144" priority="121">
      <formula>AND(J$34&lt;&gt;"",J$34=$Z$2)</formula>
    </cfRule>
  </conditionalFormatting>
  <conditionalFormatting sqref="J38:P39">
    <cfRule type="expression" dxfId="143" priority="170">
      <formula>AND(J$39&lt;&gt;"",J$39=$Z$1&amp;" *")</formula>
    </cfRule>
    <cfRule type="expression" dxfId="142" priority="173">
      <formula>AND(J$39&lt;&gt;"",J$39=$Z$2)</formula>
    </cfRule>
    <cfRule type="expression" dxfId="141" priority="172">
      <formula>AND(J$39&lt;&gt;"",J$39=$Z$1)</formula>
    </cfRule>
    <cfRule type="expression" dxfId="140" priority="171">
      <formula>AND(J$39&lt;&gt;"",J$39=$Z$2&amp;" *")</formula>
    </cfRule>
  </conditionalFormatting>
  <conditionalFormatting sqref="J40:P41">
    <cfRule type="expression" dxfId="139" priority="176">
      <formula>AND(J$41&lt;&gt;"",J$41=$Z$1)</formula>
    </cfRule>
    <cfRule type="expression" dxfId="138" priority="177">
      <formula>AND(J$41&lt;&gt;"",J$41=$Z$2)</formula>
    </cfRule>
    <cfRule type="expression" dxfId="137" priority="175">
      <formula>AND(J$41&lt;&gt;"",J$41=$Z$2&amp;" *")</formula>
    </cfRule>
    <cfRule type="expression" dxfId="136" priority="174">
      <formula>AND(J$41&lt;&gt;"",J$41=$Z$1&amp;" *")</formula>
    </cfRule>
  </conditionalFormatting>
  <conditionalFormatting sqref="J42:P43">
    <cfRule type="expression" dxfId="135" priority="181">
      <formula>AND(J$43&lt;&gt;"",J$43=$Z$2)</formula>
    </cfRule>
    <cfRule type="expression" dxfId="134" priority="180">
      <formula>AND(J$43&lt;&gt;"",J$43=$Z$1)</formula>
    </cfRule>
    <cfRule type="expression" dxfId="133" priority="179">
      <formula>AND(J$43&lt;&gt;"",J$43=$Z$2&amp;" *")</formula>
    </cfRule>
    <cfRule type="expression" dxfId="132" priority="178">
      <formula>AND(J$43&lt;&gt;"",J$43=$Z$1&amp;" *")</formula>
    </cfRule>
  </conditionalFormatting>
  <conditionalFormatting sqref="J44:P45">
    <cfRule type="expression" dxfId="131" priority="184">
      <formula>AND(J$45&lt;&gt;"",J$45=$Z$1)</formula>
    </cfRule>
    <cfRule type="expression" dxfId="130" priority="185">
      <formula>AND(J$45&lt;&gt;"",J$45=$Z$2)</formula>
    </cfRule>
    <cfRule type="expression" dxfId="129" priority="183">
      <formula>AND(J$45&lt;&gt;"",J$45=$Z$2&amp;" *")</formula>
    </cfRule>
    <cfRule type="expression" dxfId="128" priority="182">
      <formula>AND(J$45&lt;&gt;"",J$45=$Z$1&amp;" *")</formula>
    </cfRule>
  </conditionalFormatting>
  <conditionalFormatting sqref="J46:P47">
    <cfRule type="expression" dxfId="127" priority="186">
      <formula>AND(J$47&lt;&gt;"",J$47=$Z$1&amp;" *")</formula>
    </cfRule>
    <cfRule type="expression" dxfId="126" priority="187">
      <formula>AND(J$47&lt;&gt;"",J$47=$Z$2&amp;" *")</formula>
    </cfRule>
    <cfRule type="expression" dxfId="125" priority="188">
      <formula>AND(J$47&lt;&gt;"",J$47=$Z$1)</formula>
    </cfRule>
    <cfRule type="expression" dxfId="124" priority="189">
      <formula>AND(J$47&lt;&gt;"",J$47=$Z$2)</formula>
    </cfRule>
  </conditionalFormatting>
  <conditionalFormatting sqref="J48:P49">
    <cfRule type="expression" dxfId="123" priority="193">
      <formula>AND(J$49&lt;&gt;"",J$49=$Z$2)</formula>
    </cfRule>
    <cfRule type="expression" dxfId="122" priority="192">
      <formula>AND(J$49&lt;&gt;"",J$49=$Z$1)</formula>
    </cfRule>
    <cfRule type="expression" dxfId="121" priority="190">
      <formula>AND(J$49&lt;&gt;"",J$49=$Z$1&amp;" *")</formula>
    </cfRule>
    <cfRule type="expression" dxfId="120" priority="191">
      <formula>AND(J$49&lt;&gt;"",J$49=$Z$2&amp;" *")</formula>
    </cfRule>
  </conditionalFormatting>
  <conditionalFormatting sqref="J53:P54">
    <cfRule type="expression" dxfId="119" priority="244">
      <formula>AND(J$54&lt;&gt;"",J$54=$Z$1)</formula>
    </cfRule>
    <cfRule type="expression" dxfId="118" priority="245">
      <formula>AND(J$54&lt;&gt;"",J$54=$Z$2)</formula>
    </cfRule>
    <cfRule type="expression" dxfId="117" priority="242">
      <formula>AND(J$54&lt;&gt;"",J$54=$Z$1&amp;" *")</formula>
    </cfRule>
    <cfRule type="expression" dxfId="116" priority="243">
      <formula>AND(J$54&lt;&gt;"",J$54=$Z$2&amp;" *")</formula>
    </cfRule>
  </conditionalFormatting>
  <conditionalFormatting sqref="J55:P56">
    <cfRule type="expression" dxfId="115" priority="246">
      <formula>AND(J$56&lt;&gt;"",J$56=$Z$1&amp;" *")</formula>
    </cfRule>
    <cfRule type="expression" dxfId="114" priority="247">
      <formula>AND(J$56&lt;&gt;"",J$56=$Z$2&amp;" *")</formula>
    </cfRule>
    <cfRule type="expression" dxfId="113" priority="249">
      <formula>AND(J$56&lt;&gt;"",J$56=$Z$2)</formula>
    </cfRule>
    <cfRule type="expression" dxfId="112" priority="248">
      <formula>AND(J$56&lt;&gt;"",J$56=$Z$1)</formula>
    </cfRule>
  </conditionalFormatting>
  <conditionalFormatting sqref="J57:P58">
    <cfRule type="expression" dxfId="111" priority="251">
      <formula>AND(J$58&lt;&gt;"",J$58=$Z$2&amp;" *")</formula>
    </cfRule>
    <cfRule type="expression" dxfId="110" priority="250">
      <formula>AND(J$58&lt;&gt;"",J$58=$Z$1&amp;" *")</formula>
    </cfRule>
    <cfRule type="expression" dxfId="109" priority="252">
      <formula>AND(J$58&lt;&gt;"",J$58=$Z$1)</formula>
    </cfRule>
    <cfRule type="expression" dxfId="108" priority="253">
      <formula>AND(J$58&lt;&gt;"",J$58=$Z$2)</formula>
    </cfRule>
  </conditionalFormatting>
  <conditionalFormatting sqref="J59:P60">
    <cfRule type="expression" dxfId="107" priority="257">
      <formula>AND(J$60&lt;&gt;"",J$60=$Z$2)</formula>
    </cfRule>
    <cfRule type="expression" dxfId="106" priority="255">
      <formula>AND(J$60&lt;&gt;"",J$60=$Z$2&amp;" *")</formula>
    </cfRule>
    <cfRule type="expression" dxfId="105" priority="256">
      <formula>AND(J$60&lt;&gt;"",J$60=$Z$1)</formula>
    </cfRule>
    <cfRule type="expression" dxfId="104" priority="254">
      <formula>AND(J$60&lt;&gt;"",J$60=$Z$1&amp;" *")</formula>
    </cfRule>
  </conditionalFormatting>
  <conditionalFormatting sqref="J61:P62">
    <cfRule type="expression" dxfId="103" priority="261">
      <formula>AND(J$62&lt;&gt;"",J$62=$Z$2)</formula>
    </cfRule>
    <cfRule type="expression" dxfId="102" priority="260">
      <formula>AND(J$62&lt;&gt;"",J$62=$Z$1)</formula>
    </cfRule>
    <cfRule type="expression" dxfId="101" priority="259">
      <formula>AND(J$62&lt;&gt;"",J$62=$Z$2&amp;" *")</formula>
    </cfRule>
    <cfRule type="expression" dxfId="100" priority="258">
      <formula>AND(J$62&lt;&gt;"",J$62=$Z$1&amp;" *")</formula>
    </cfRule>
  </conditionalFormatting>
  <conditionalFormatting sqref="J63:P64">
    <cfRule type="expression" dxfId="99" priority="265">
      <formula>AND(J$64&lt;&gt;"",J$64=$Z$2)</formula>
    </cfRule>
    <cfRule type="expression" dxfId="98" priority="262">
      <formula>AND(J$64&lt;&gt;"",J$64=$Z$1&amp;" *")</formula>
    </cfRule>
    <cfRule type="expression" dxfId="97" priority="263">
      <formula>AND(J$64&lt;&gt;"",J$64=$Z$2&amp;" *")</formula>
    </cfRule>
    <cfRule type="expression" dxfId="96" priority="264">
      <formula>AND(J$64&lt;&gt;"",J$64=$Z$1)</formula>
    </cfRule>
  </conditionalFormatting>
  <conditionalFormatting sqref="R8:X9">
    <cfRule type="expression" dxfId="95" priority="53">
      <formula>AND(R$9&lt;&gt;"",R$9=$Z$2)</formula>
    </cfRule>
    <cfRule type="expression" dxfId="94" priority="50">
      <formula>AND(R$9&lt;&gt;"",R$9=$Z$1&amp;" *")</formula>
    </cfRule>
    <cfRule type="expression" dxfId="93" priority="51">
      <formula>AND(R$9&lt;&gt;"",R$9=$Z$2&amp;" *")</formula>
    </cfRule>
    <cfRule type="expression" dxfId="92" priority="52">
      <formula>AND(R$9&lt;&gt;"",R$9=$Z$1)</formula>
    </cfRule>
  </conditionalFormatting>
  <conditionalFormatting sqref="R10:X11">
    <cfRule type="expression" dxfId="91" priority="54">
      <formula>AND(R$11&lt;&gt;"",R$11=$Z$1&amp;" *")</formula>
    </cfRule>
    <cfRule type="expression" dxfId="90" priority="55">
      <formula>AND(R$11&lt;&gt;"",R$11=$Z$2&amp;" *")</formula>
    </cfRule>
    <cfRule type="expression" dxfId="89" priority="56">
      <formula>AND(R$11&lt;&gt;"",R$11=$Z$1)</formula>
    </cfRule>
    <cfRule type="expression" dxfId="88" priority="57">
      <formula>AND(R$11&lt;&gt;"",R$11=$Z$2)</formula>
    </cfRule>
  </conditionalFormatting>
  <conditionalFormatting sqref="R12:X13">
    <cfRule type="expression" dxfId="87" priority="58">
      <formula>AND(R$13&lt;&gt;"",R$13=$Z$1&amp;" *")</formula>
    </cfRule>
    <cfRule type="expression" dxfId="86" priority="59">
      <formula>AND(R$13&lt;&gt;"",R$13=$Z$2&amp;" *")</formula>
    </cfRule>
    <cfRule type="expression" dxfId="85" priority="61">
      <formula>AND(R$13&lt;&gt;"",R$13=$Z$2)</formula>
    </cfRule>
    <cfRule type="expression" dxfId="84" priority="60">
      <formula>AND(R$13&lt;&gt;"",R$13=$Z$1)</formula>
    </cfRule>
  </conditionalFormatting>
  <conditionalFormatting sqref="R14:X15">
    <cfRule type="expression" dxfId="83" priority="63">
      <formula>AND(R$15&lt;&gt;"",R$15=$Z$2&amp;" *")</formula>
    </cfRule>
    <cfRule type="expression" dxfId="82" priority="62">
      <formula>AND(R$15&lt;&gt;"",R$15=$Z$1&amp;" *")</formula>
    </cfRule>
    <cfRule type="expression" dxfId="81" priority="65">
      <formula>AND(R$15&lt;&gt;"",R$15=$Z$2)</formula>
    </cfRule>
    <cfRule type="expression" dxfId="80" priority="64">
      <formula>AND(R$15&lt;&gt;"",R$15=$Z$1)</formula>
    </cfRule>
  </conditionalFormatting>
  <conditionalFormatting sqref="R16:X17">
    <cfRule type="expression" dxfId="79" priority="67">
      <formula>AND(R$17&lt;&gt;"",R$17=$Z$2&amp;" *")</formula>
    </cfRule>
    <cfRule type="expression" dxfId="78" priority="68">
      <formula>AND(R$17&lt;&gt;"",R$17=$Z$1)</formula>
    </cfRule>
    <cfRule type="expression" dxfId="77" priority="69">
      <formula>AND(R$17&lt;&gt;"",R$17=$Z$2)</formula>
    </cfRule>
    <cfRule type="expression" dxfId="76" priority="66">
      <formula>AND(R$17&lt;&gt;"",R$17=$Z$1&amp;" *")</formula>
    </cfRule>
  </conditionalFormatting>
  <conditionalFormatting sqref="R18:X19">
    <cfRule type="expression" dxfId="75" priority="70">
      <formula>AND(R$19&lt;&gt;"",R$19=$Z$1&amp;" *")</formula>
    </cfRule>
    <cfRule type="expression" dxfId="74" priority="71">
      <formula>AND(R$19&lt;&gt;"",R$19=$Z$2&amp;" *")</formula>
    </cfRule>
    <cfRule type="expression" dxfId="73" priority="72">
      <formula>AND(R$19&lt;&gt;"",R$19=$Z$1)</formula>
    </cfRule>
    <cfRule type="expression" dxfId="72" priority="73">
      <formula>AND(R$19&lt;&gt;"",R$19=$Z$2)</formula>
    </cfRule>
  </conditionalFormatting>
  <conditionalFormatting sqref="R23:X24">
    <cfRule type="expression" dxfId="71" priority="122">
      <formula>AND(R$24&lt;&gt;"",R$24=$Z$1&amp;" *")</formula>
    </cfRule>
    <cfRule type="expression" dxfId="70" priority="125">
      <formula>AND(R$24&lt;&gt;"",R$24=$Z$2)</formula>
    </cfRule>
    <cfRule type="expression" dxfId="69" priority="123">
      <formula>AND(R$24&lt;&gt;"",R$24=$Z$2&amp;" *")</formula>
    </cfRule>
    <cfRule type="expression" dxfId="68" priority="124">
      <formula>AND(R$24&lt;&gt;"",R$24=$Z$1)</formula>
    </cfRule>
  </conditionalFormatting>
  <conditionalFormatting sqref="R25:X26">
    <cfRule type="expression" dxfId="67" priority="126">
      <formula>AND(R$26&lt;&gt;"",R$26=$Z$1&amp;" *")</formula>
    </cfRule>
    <cfRule type="expression" dxfId="66" priority="128">
      <formula>AND(R$26&lt;&gt;"",R$26=$Z$1)</formula>
    </cfRule>
    <cfRule type="expression" dxfId="65" priority="129">
      <formula>AND(R$26&lt;&gt;"",R$26=$Z$2)</formula>
    </cfRule>
    <cfRule type="expression" dxfId="64" priority="127">
      <formula>AND(R$26&lt;&gt;"",R$26=$Z$2&amp;" *")</formula>
    </cfRule>
  </conditionalFormatting>
  <conditionalFormatting sqref="R27:X28">
    <cfRule type="expression" dxfId="63" priority="133">
      <formula>AND(R$28&lt;&gt;"",R$28=$Z$2)</formula>
    </cfRule>
    <cfRule type="expression" dxfId="62" priority="132">
      <formula>AND(R$28&lt;&gt;"",R$28=$Z$1)</formula>
    </cfRule>
    <cfRule type="expression" dxfId="61" priority="131">
      <formula>AND(R$28&lt;&gt;"",R$28=$Z$2&amp;" *")</formula>
    </cfRule>
    <cfRule type="expression" dxfId="60" priority="130">
      <formula>AND(R$28&lt;&gt;"",R$28=$Z$1&amp;" *")</formula>
    </cfRule>
  </conditionalFormatting>
  <conditionalFormatting sqref="R29:X30">
    <cfRule type="expression" dxfId="59" priority="134">
      <formula>AND(R$30&lt;&gt;"",R$30=$Z$1&amp;" *")</formula>
    </cfRule>
    <cfRule type="expression" dxfId="58" priority="136">
      <formula>AND(R$30&lt;&gt;"",R$30=$Z$1)</formula>
    </cfRule>
    <cfRule type="expression" dxfId="57" priority="137">
      <formula>AND(R$30&lt;&gt;"",R$30=$Z$2)</formula>
    </cfRule>
    <cfRule type="expression" dxfId="56" priority="135">
      <formula>AND(R$30&lt;&gt;"",R$30=$Z$2&amp;" *")</formula>
    </cfRule>
  </conditionalFormatting>
  <conditionalFormatting sqref="R31:X32">
    <cfRule type="expression" dxfId="55" priority="138">
      <formula>AND(R$32&lt;&gt;"",R$32=$Z$1&amp;" *")</formula>
    </cfRule>
    <cfRule type="expression" dxfId="54" priority="139">
      <formula>AND(R$32&lt;&gt;"",R$32=$Z$2&amp;" *")</formula>
    </cfRule>
    <cfRule type="expression" dxfId="53" priority="140">
      <formula>AND(R$32&lt;&gt;"",R$32=$Z$1)</formula>
    </cfRule>
    <cfRule type="expression" dxfId="52" priority="141">
      <formula>AND(R$32&lt;&gt;"",R$32=$Z$2)</formula>
    </cfRule>
  </conditionalFormatting>
  <conditionalFormatting sqref="R33:X34">
    <cfRule type="expression" dxfId="51" priority="142">
      <formula>AND(R$34&lt;&gt;"",R$34=$Z$1&amp;" *")</formula>
    </cfRule>
    <cfRule type="expression" dxfId="50" priority="143">
      <formula>AND(R$34&lt;&gt;"",R$34=$Z$2&amp;" *")</formula>
    </cfRule>
    <cfRule type="expression" dxfId="49" priority="144">
      <formula>AND(R$34&lt;&gt;"",R$34=$Z$1)</formula>
    </cfRule>
    <cfRule type="expression" dxfId="48" priority="145">
      <formula>AND(R$34&lt;&gt;"",R$34=$Z$2)</formula>
    </cfRule>
  </conditionalFormatting>
  <conditionalFormatting sqref="R38:X39">
    <cfRule type="expression" dxfId="47" priority="195">
      <formula>AND(R$39&lt;&gt;"",R$39=$Z$2&amp;" *")</formula>
    </cfRule>
    <cfRule type="expression" dxfId="46" priority="194">
      <formula>AND(R$39&lt;&gt;"",R$39=$Z$1&amp;" *")</formula>
    </cfRule>
    <cfRule type="expression" dxfId="45" priority="196">
      <formula>AND(R$39&lt;&gt;"",R$39=$Z$1)</formula>
    </cfRule>
    <cfRule type="expression" dxfId="44" priority="197">
      <formula>AND(R$39&lt;&gt;"",R$39=$Z$2)</formula>
    </cfRule>
  </conditionalFormatting>
  <conditionalFormatting sqref="R40:X41">
    <cfRule type="expression" dxfId="43" priority="198">
      <formula>AND(R$41&lt;&gt;"",R$41=$Z$1&amp;" *")</formula>
    </cfRule>
    <cfRule type="expression" dxfId="42" priority="201">
      <formula>AND(R$41&lt;&gt;"",R$41=$Z$2)</formula>
    </cfRule>
    <cfRule type="expression" dxfId="41" priority="200">
      <formula>AND(R$41&lt;&gt;"",R$41=$Z$1)</formula>
    </cfRule>
    <cfRule type="expression" dxfId="40" priority="199">
      <formula>AND(R$41&lt;&gt;"",R$41=$Z$2&amp;" *")</formula>
    </cfRule>
  </conditionalFormatting>
  <conditionalFormatting sqref="R42:X43">
    <cfRule type="expression" dxfId="39" priority="202">
      <formula>AND(R$43&lt;&gt;"",R$43=$Z$1&amp;" *")</formula>
    </cfRule>
    <cfRule type="expression" dxfId="38" priority="203">
      <formula>AND(R$43&lt;&gt;"",R$43=$Z$2&amp;" *")</formula>
    </cfRule>
    <cfRule type="expression" dxfId="37" priority="205">
      <formula>AND(R$43&lt;&gt;"",R$43=$Z$2)</formula>
    </cfRule>
    <cfRule type="expression" dxfId="36" priority="204">
      <formula>AND(R$43&lt;&gt;"",R$43=$Z$1)</formula>
    </cfRule>
  </conditionalFormatting>
  <conditionalFormatting sqref="R44:X45">
    <cfRule type="expression" dxfId="35" priority="209">
      <formula>AND(R$45&lt;&gt;"",R$45=$Z$2)</formula>
    </cfRule>
    <cfRule type="expression" dxfId="34" priority="208">
      <formula>AND(R$45&lt;&gt;"",R$45=$Z$1)</formula>
    </cfRule>
    <cfRule type="expression" dxfId="33" priority="207">
      <formula>AND(R$45&lt;&gt;"",R$45=$Z$2&amp;" *")</formula>
    </cfRule>
    <cfRule type="expression" dxfId="32" priority="206">
      <formula>AND(R$45&lt;&gt;"",R$45=$Z$1&amp;" *")</formula>
    </cfRule>
  </conditionalFormatting>
  <conditionalFormatting sqref="R46:X47">
    <cfRule type="expression" dxfId="31" priority="213">
      <formula>AND(R$47&lt;&gt;"",R$47=$Z$2)</formula>
    </cfRule>
    <cfRule type="expression" dxfId="30" priority="212">
      <formula>AND(R$47&lt;&gt;"",R$47=$Z$1)</formula>
    </cfRule>
    <cfRule type="expression" dxfId="29" priority="211">
      <formula>AND(R$47&lt;&gt;"",R$47=$Z$2&amp;" *")</formula>
    </cfRule>
    <cfRule type="expression" dxfId="28" priority="210">
      <formula>AND(R$47&lt;&gt;"",R$47=$Z$1&amp;" *")</formula>
    </cfRule>
  </conditionalFormatting>
  <conditionalFormatting sqref="R48:X49">
    <cfRule type="expression" dxfId="27" priority="214">
      <formula>AND(R$49&lt;&gt;"",R$49=$Z$1&amp;" *")</formula>
    </cfRule>
    <cfRule type="expression" dxfId="26" priority="217">
      <formula>AND(R$49&lt;&gt;"",R$49=$Z$2)</formula>
    </cfRule>
    <cfRule type="expression" dxfId="25" priority="215">
      <formula>AND(R$49&lt;&gt;"",R$49=$Z$2&amp;" *")</formula>
    </cfRule>
    <cfRule type="expression" dxfId="24" priority="216">
      <formula>AND(R$49&lt;&gt;"",R$49=$Z$1)</formula>
    </cfRule>
  </conditionalFormatting>
  <conditionalFormatting sqref="R53:X54">
    <cfRule type="expression" dxfId="23" priority="266">
      <formula>AND(R$54&lt;&gt;"",R$54=$Z$1&amp;" *")</formula>
    </cfRule>
    <cfRule type="expression" dxfId="22" priority="267">
      <formula>AND(R$54&lt;&gt;"",R$54=$Z$2&amp;" *")</formula>
    </cfRule>
    <cfRule type="expression" dxfId="21" priority="268">
      <formula>AND(R$54&lt;&gt;"",R$54=$Z$1)</formula>
    </cfRule>
    <cfRule type="expression" dxfId="20" priority="269">
      <formula>AND(R$54&lt;&gt;"",R$54=$Z$2)</formula>
    </cfRule>
  </conditionalFormatting>
  <conditionalFormatting sqref="R55:X56">
    <cfRule type="expression" dxfId="19" priority="270">
      <formula>AND(R$56&lt;&gt;"",R$56=$Z$1&amp;" *")</formula>
    </cfRule>
    <cfRule type="expression" dxfId="18" priority="271">
      <formula>AND(R$56&lt;&gt;"",R$56=$Z$2&amp;" *")</formula>
    </cfRule>
    <cfRule type="expression" dxfId="17" priority="272">
      <formula>AND(R$56&lt;&gt;"",R$56=$Z$1)</formula>
    </cfRule>
    <cfRule type="expression" dxfId="16" priority="273">
      <formula>AND(R$56&lt;&gt;"",R$56=$Z$2)</formula>
    </cfRule>
  </conditionalFormatting>
  <conditionalFormatting sqref="R57:X58">
    <cfRule type="expression" dxfId="15" priority="274">
      <formula>AND(R$58&lt;&gt;"",R$58=$Z$1&amp;" *")</formula>
    </cfRule>
    <cfRule type="expression" dxfId="14" priority="275">
      <formula>AND(R$58&lt;&gt;"",R$58=$Z$2&amp;" *")</formula>
    </cfRule>
    <cfRule type="expression" dxfId="13" priority="276">
      <formula>AND(R$58&lt;&gt;"",R$58=$Z$1)</formula>
    </cfRule>
    <cfRule type="expression" dxfId="12" priority="277">
      <formula>AND(R$58&lt;&gt;"",R$58=$Z$2)</formula>
    </cfRule>
  </conditionalFormatting>
  <conditionalFormatting sqref="R59:X60">
    <cfRule type="expression" dxfId="11" priority="278">
      <formula>AND(R$60&lt;&gt;"",R$60=$Z$1&amp;" *")</formula>
    </cfRule>
    <cfRule type="expression" dxfId="10" priority="279">
      <formula>AND(R$60&lt;&gt;"",R$60=$Z$2&amp;" *")</formula>
    </cfRule>
    <cfRule type="expression" dxfId="9" priority="280">
      <formula>AND(R$60&lt;&gt;"",R$60=$Z$1)</formula>
    </cfRule>
    <cfRule type="expression" dxfId="8" priority="281">
      <formula>AND(R$60&lt;&gt;"",R$60=$Z$2)</formula>
    </cfRule>
  </conditionalFormatting>
  <conditionalFormatting sqref="R61:X62">
    <cfRule type="expression" dxfId="7" priority="282">
      <formula>AND(R$62&lt;&gt;"",R$62=$Z$1&amp;" *")</formula>
    </cfRule>
    <cfRule type="expression" dxfId="6" priority="283">
      <formula>AND(R$62&lt;&gt;"",R$62=$Z$2&amp;" *")</formula>
    </cfRule>
    <cfRule type="expression" dxfId="5" priority="284">
      <formula>AND(R$62&lt;&gt;"",R$62=$Z$1)</formula>
    </cfRule>
    <cfRule type="expression" dxfId="4" priority="285">
      <formula>AND(R$62&lt;&gt;"",R$62=$Z$2)</formula>
    </cfRule>
  </conditionalFormatting>
  <conditionalFormatting sqref="R63:X64">
    <cfRule type="expression" dxfId="3" priority="286">
      <formula>AND(R$64&lt;&gt;"",R$64=$Z$1&amp;" *")</formula>
    </cfRule>
    <cfRule type="expression" dxfId="2" priority="287">
      <formula>AND(R$64&lt;&gt;"",R$64=$Z$2&amp;" *")</formula>
    </cfRule>
    <cfRule type="expression" dxfId="1" priority="288">
      <formula>AND(R$64&lt;&gt;"",R$64=$Z$1)</formula>
    </cfRule>
    <cfRule type="expression" dxfId="0" priority="289">
      <formula>AND(R$64&lt;&gt;"",R$64=$Z$2)</formula>
    </cfRule>
  </conditionalFormatting>
  <printOptions horizontalCentered="1"/>
  <pageMargins left="0.4" right="0.4" top="1" bottom="1" header="0.511811023622047" footer="0.511811023622047"/>
  <pageSetup fitToHeight="0" orientation="landscape" horizontalDpi="300" verticalDpi="300"/>
  <rowBreaks count="1" manualBreakCount="1">
    <brk id="3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I25"/>
  <sheetViews>
    <sheetView showGridLines="0" zoomScaleNormal="100" workbookViewId="0"/>
  </sheetViews>
  <sheetFormatPr defaultColWidth="8.6328125" defaultRowHeight="14.5" x14ac:dyDescent="0.35"/>
  <cols>
    <col min="1" max="1" width="3" customWidth="1"/>
    <col min="2" max="2" width="18" customWidth="1"/>
    <col min="3" max="9" width="15" customWidth="1"/>
  </cols>
  <sheetData>
    <row r="2" spans="2:9" ht="25" x14ac:dyDescent="0.5">
      <c r="B2" s="17" t="s">
        <v>48</v>
      </c>
    </row>
    <row r="3" spans="2:9" ht="27.75" customHeight="1" x14ac:dyDescent="0.35">
      <c r="B3" s="4" t="s">
        <v>49</v>
      </c>
      <c r="C3" s="4"/>
      <c r="D3" s="4"/>
      <c r="E3" s="4"/>
      <c r="F3" s="4"/>
      <c r="G3" s="4"/>
      <c r="H3" s="4"/>
      <c r="I3" s="4"/>
    </row>
    <row r="5" spans="2:9" x14ac:dyDescent="0.35">
      <c r="B5" s="3" t="str">
        <f>"Days "&amp;Setup!$C$5&amp;" gave up"</f>
        <v>Days Jane gave up</v>
      </c>
      <c r="C5" s="3"/>
      <c r="D5" s="3"/>
      <c r="F5" s="2" t="str">
        <f>"Days "&amp;Setup!$C$6&amp;" gave up"</f>
        <v>Days John gave up</v>
      </c>
      <c r="G5" s="2"/>
      <c r="H5" s="2"/>
    </row>
    <row r="6" spans="2:9" ht="39.75" customHeight="1" x14ac:dyDescent="0.65">
      <c r="B6" s="1">
        <f>COUNTIF(Days!$G$2:$G$367,Setup!$C$5)</f>
        <v>0</v>
      </c>
      <c r="C6" s="1"/>
      <c r="D6" s="1"/>
      <c r="F6" s="1">
        <f>COUNTIF(Days!$G$2:$G$367,Setup!$C$6)</f>
        <v>3</v>
      </c>
      <c r="G6" s="1"/>
      <c r="H6" s="1"/>
    </row>
    <row r="9" spans="2:9" ht="31.5" customHeight="1" x14ac:dyDescent="0.35">
      <c r="B9" s="33" t="str">
        <f>"Month"</f>
        <v>Month</v>
      </c>
      <c r="C9" s="33" t="str">
        <f>"Scheduled: "&amp;Setup!$C$5</f>
        <v>Scheduled: Jane</v>
      </c>
      <c r="D9" s="33" t="str">
        <f>"Actual: "&amp;Setup!$C$5</f>
        <v>Actual: Jane</v>
      </c>
      <c r="E9" s="33" t="str">
        <f>"Scheduled: "&amp;Setup!$C$6</f>
        <v>Scheduled: John</v>
      </c>
      <c r="F9" s="33" t="str">
        <f>"Actual: "&amp;Setup!$C$6</f>
        <v>Actual: John</v>
      </c>
      <c r="G9" s="33" t="str">
        <f>Setup!$C$5&amp;" gave up"</f>
        <v>Jane gave up</v>
      </c>
      <c r="H9" s="33" t="str">
        <f>Setup!$C$6&amp;" gave up"</f>
        <v>John gave up</v>
      </c>
      <c r="I9" s="33" t="str">
        <f>"Holiday/summer days (per plan)"</f>
        <v>Holiday/summer days (per plan)</v>
      </c>
    </row>
    <row r="10" spans="2:9" x14ac:dyDescent="0.35">
      <c r="B10" s="34">
        <f>EDATE(Days!$A$2,0)</f>
        <v>46235</v>
      </c>
      <c r="C10" s="35">
        <f>SUMPRODUCT(ISNUMBER(Days!$A$2:$A$367)*(Days!$A$2:$A$367&gt;=$B10)*(Days!$A$2:$A$367&lt;EDATE($B10,1))*(Days!$B$2:$B$367=Setup!$C$5))</f>
        <v>15</v>
      </c>
      <c r="D10" s="35">
        <f>SUMPRODUCT(ISNUMBER(Days!$A$2:$A$367)*(Days!$A$2:$A$367&gt;=$B10)*(Days!$A$2:$A$367&lt;EDATE($B10,1))*(Days!$D$2:$D$367=Setup!$C$5))</f>
        <v>15</v>
      </c>
      <c r="E10" s="35">
        <f>SUMPRODUCT(ISNUMBER(Days!$A$2:$A$367)*(Days!$A$2:$A$367&gt;=$B10)*(Days!$A$2:$A$367&lt;EDATE($B10,1))*(Days!$B$2:$B$367=Setup!$C$6))</f>
        <v>16</v>
      </c>
      <c r="F10" s="35">
        <f>SUMPRODUCT(ISNUMBER(Days!$A$2:$A$367)*(Days!$A$2:$A$367&gt;=$B10)*(Days!$A$2:$A$367&lt;EDATE($B10,1))*(Days!$D$2:$D$367=Setup!$C$6))</f>
        <v>16</v>
      </c>
      <c r="G10" s="35">
        <f>SUMPRODUCT(ISNUMBER(Days!$A$2:$A$367)*(Days!$A$2:$A$367&gt;=$B10)*(Days!$A$2:$A$367&lt;EDATE($B10,1))*(Days!$G$2:$G$367=Setup!$C$5))</f>
        <v>0</v>
      </c>
      <c r="H10" s="35">
        <f>SUMPRODUCT(ISNUMBER(Days!$A$2:$A$367)*(Days!$A$2:$A$367&gt;=$B10)*(Days!$A$2:$A$367&lt;EDATE($B10,1))*(Days!$G$2:$G$367=Setup!$C$6))</f>
        <v>0</v>
      </c>
      <c r="I10" s="35">
        <f>SUMPRODUCT(ISNUMBER(Days!$A$2:$A$367)*(Days!$A$2:$A$367&gt;=$B10)*(Days!$A$2:$A$367&lt;EDATE($B10,1))*(Days!$E$2:$E$367=1)*(Days!$F$2:$F$367=Lists!$Q$2))</f>
        <v>0</v>
      </c>
    </row>
    <row r="11" spans="2:9" x14ac:dyDescent="0.35">
      <c r="B11" s="36">
        <f>EDATE(Days!$A$2,1)</f>
        <v>46266</v>
      </c>
      <c r="C11" s="37">
        <f>SUMPRODUCT(ISNUMBER(Days!$A$2:$A$367)*(Days!$A$2:$A$367&gt;=$B11)*(Days!$A$2:$A$367&lt;EDATE($B11,1))*(Days!$B$2:$B$367=Setup!$C$5))</f>
        <v>15</v>
      </c>
      <c r="D11" s="37">
        <f>SUMPRODUCT(ISNUMBER(Days!$A$2:$A$367)*(Days!$A$2:$A$367&gt;=$B11)*(Days!$A$2:$A$367&lt;EDATE($B11,1))*(Days!$D$2:$D$367=Setup!$C$5))</f>
        <v>15</v>
      </c>
      <c r="E11" s="37">
        <f>SUMPRODUCT(ISNUMBER(Days!$A$2:$A$367)*(Days!$A$2:$A$367&gt;=$B11)*(Days!$A$2:$A$367&lt;EDATE($B11,1))*(Days!$B$2:$B$367=Setup!$C$6))</f>
        <v>15</v>
      </c>
      <c r="F11" s="37">
        <f>SUMPRODUCT(ISNUMBER(Days!$A$2:$A$367)*(Days!$A$2:$A$367&gt;=$B11)*(Days!$A$2:$A$367&lt;EDATE($B11,1))*(Days!$D$2:$D$367=Setup!$C$6))</f>
        <v>15</v>
      </c>
      <c r="G11" s="37">
        <f>SUMPRODUCT(ISNUMBER(Days!$A$2:$A$367)*(Days!$A$2:$A$367&gt;=$B11)*(Days!$A$2:$A$367&lt;EDATE($B11,1))*(Days!$G$2:$G$367=Setup!$C$5))</f>
        <v>0</v>
      </c>
      <c r="H11" s="37">
        <f>SUMPRODUCT(ISNUMBER(Days!$A$2:$A$367)*(Days!$A$2:$A$367&gt;=$B11)*(Days!$A$2:$A$367&lt;EDATE($B11,1))*(Days!$G$2:$G$367=Setup!$C$6))</f>
        <v>0</v>
      </c>
      <c r="I11" s="37">
        <f>SUMPRODUCT(ISNUMBER(Days!$A$2:$A$367)*(Days!$A$2:$A$367&gt;=$B11)*(Days!$A$2:$A$367&lt;EDATE($B11,1))*(Days!$E$2:$E$367=1)*(Days!$F$2:$F$367=Lists!$Q$2))</f>
        <v>0</v>
      </c>
    </row>
    <row r="12" spans="2:9" x14ac:dyDescent="0.35">
      <c r="B12" s="34">
        <f>EDATE(Days!$A$2,2)</f>
        <v>46296</v>
      </c>
      <c r="C12" s="35">
        <f>SUMPRODUCT(ISNUMBER(Days!$A$2:$A$367)*(Days!$A$2:$A$367&gt;=$B12)*(Days!$A$2:$A$367&lt;EDATE($B12,1))*(Days!$B$2:$B$367=Setup!$C$5))</f>
        <v>16</v>
      </c>
      <c r="D12" s="35">
        <f>SUMPRODUCT(ISNUMBER(Days!$A$2:$A$367)*(Days!$A$2:$A$367&gt;=$B12)*(Days!$A$2:$A$367&lt;EDATE($B12,1))*(Days!$D$2:$D$367=Setup!$C$5))</f>
        <v>16</v>
      </c>
      <c r="E12" s="35">
        <f>SUMPRODUCT(ISNUMBER(Days!$A$2:$A$367)*(Days!$A$2:$A$367&gt;=$B12)*(Days!$A$2:$A$367&lt;EDATE($B12,1))*(Days!$B$2:$B$367=Setup!$C$6))</f>
        <v>15</v>
      </c>
      <c r="F12" s="35">
        <f>SUMPRODUCT(ISNUMBER(Days!$A$2:$A$367)*(Days!$A$2:$A$367&gt;=$B12)*(Days!$A$2:$A$367&lt;EDATE($B12,1))*(Days!$D$2:$D$367=Setup!$C$6))</f>
        <v>12</v>
      </c>
      <c r="G12" s="35">
        <f>SUMPRODUCT(ISNUMBER(Days!$A$2:$A$367)*(Days!$A$2:$A$367&gt;=$B12)*(Days!$A$2:$A$367&lt;EDATE($B12,1))*(Days!$G$2:$G$367=Setup!$C$5))</f>
        <v>0</v>
      </c>
      <c r="H12" s="35">
        <f>SUMPRODUCT(ISNUMBER(Days!$A$2:$A$367)*(Days!$A$2:$A$367&gt;=$B12)*(Days!$A$2:$A$367&lt;EDATE($B12,1))*(Days!$G$2:$G$367=Setup!$C$6))</f>
        <v>3</v>
      </c>
      <c r="I12" s="35">
        <f>SUMPRODUCT(ISNUMBER(Days!$A$2:$A$367)*(Days!$A$2:$A$367&gt;=$B12)*(Days!$A$2:$A$367&lt;EDATE($B12,1))*(Days!$E$2:$E$367=1)*(Days!$F$2:$F$367=Lists!$Q$2))</f>
        <v>0</v>
      </c>
    </row>
    <row r="13" spans="2:9" x14ac:dyDescent="0.35">
      <c r="B13" s="36">
        <f>EDATE(Days!$A$2,3)</f>
        <v>46327</v>
      </c>
      <c r="C13" s="37">
        <f>SUMPRODUCT(ISNUMBER(Days!$A$2:$A$367)*(Days!$A$2:$A$367&gt;=$B13)*(Days!$A$2:$A$367&lt;EDATE($B13,1))*(Days!$B$2:$B$367=Setup!$C$5))</f>
        <v>15</v>
      </c>
      <c r="D13" s="37">
        <f>SUMPRODUCT(ISNUMBER(Days!$A$2:$A$367)*(Days!$A$2:$A$367&gt;=$B13)*(Days!$A$2:$A$367&lt;EDATE($B13,1))*(Days!$D$2:$D$367=Setup!$C$5))</f>
        <v>12</v>
      </c>
      <c r="E13" s="37">
        <f>SUMPRODUCT(ISNUMBER(Days!$A$2:$A$367)*(Days!$A$2:$A$367&gt;=$B13)*(Days!$A$2:$A$367&lt;EDATE($B13,1))*(Days!$B$2:$B$367=Setup!$C$6))</f>
        <v>15</v>
      </c>
      <c r="F13" s="37">
        <f>SUMPRODUCT(ISNUMBER(Days!$A$2:$A$367)*(Days!$A$2:$A$367&gt;=$B13)*(Days!$A$2:$A$367&lt;EDATE($B13,1))*(Days!$D$2:$D$367=Setup!$C$6))</f>
        <v>13</v>
      </c>
      <c r="G13" s="37">
        <f>SUMPRODUCT(ISNUMBER(Days!$A$2:$A$367)*(Days!$A$2:$A$367&gt;=$B13)*(Days!$A$2:$A$367&lt;EDATE($B13,1))*(Days!$G$2:$G$367=Setup!$C$5))</f>
        <v>0</v>
      </c>
      <c r="H13" s="37">
        <f>SUMPRODUCT(ISNUMBER(Days!$A$2:$A$367)*(Days!$A$2:$A$367&gt;=$B13)*(Days!$A$2:$A$367&lt;EDATE($B13,1))*(Days!$G$2:$G$367=Setup!$C$6))</f>
        <v>0</v>
      </c>
      <c r="I13" s="37">
        <f>SUMPRODUCT(ISNUMBER(Days!$A$2:$A$367)*(Days!$A$2:$A$367&gt;=$B13)*(Days!$A$2:$A$367&lt;EDATE($B13,1))*(Days!$E$2:$E$367=1)*(Days!$F$2:$F$367=Lists!$Q$2))</f>
        <v>5</v>
      </c>
    </row>
    <row r="14" spans="2:9" x14ac:dyDescent="0.35">
      <c r="B14" s="34">
        <f>EDATE(Days!$A$2,4)</f>
        <v>46357</v>
      </c>
      <c r="C14" s="35">
        <f>SUMPRODUCT(ISNUMBER(Days!$A$2:$A$367)*(Days!$A$2:$A$367&gt;=$B14)*(Days!$A$2:$A$367&lt;EDATE($B14,1))*(Days!$B$2:$B$367=Setup!$C$5))</f>
        <v>16</v>
      </c>
      <c r="D14" s="35">
        <f>SUMPRODUCT(ISNUMBER(Days!$A$2:$A$367)*(Days!$A$2:$A$367&gt;=$B14)*(Days!$A$2:$A$367&lt;EDATE($B14,1))*(Days!$D$2:$D$367=Setup!$C$5))</f>
        <v>16</v>
      </c>
      <c r="E14" s="35">
        <f>SUMPRODUCT(ISNUMBER(Days!$A$2:$A$367)*(Days!$A$2:$A$367&gt;=$B14)*(Days!$A$2:$A$367&lt;EDATE($B14,1))*(Days!$B$2:$B$367=Setup!$C$6))</f>
        <v>15</v>
      </c>
      <c r="F14" s="35">
        <f>SUMPRODUCT(ISNUMBER(Days!$A$2:$A$367)*(Days!$A$2:$A$367&gt;=$B14)*(Days!$A$2:$A$367&lt;EDATE($B14,1))*(Days!$D$2:$D$367=Setup!$C$6))</f>
        <v>15</v>
      </c>
      <c r="G14" s="35">
        <f>SUMPRODUCT(ISNUMBER(Days!$A$2:$A$367)*(Days!$A$2:$A$367&gt;=$B14)*(Days!$A$2:$A$367&lt;EDATE($B14,1))*(Days!$G$2:$G$367=Setup!$C$5))</f>
        <v>0</v>
      </c>
      <c r="H14" s="35">
        <f>SUMPRODUCT(ISNUMBER(Days!$A$2:$A$367)*(Days!$A$2:$A$367&gt;=$B14)*(Days!$A$2:$A$367&lt;EDATE($B14,1))*(Days!$G$2:$G$367=Setup!$C$6))</f>
        <v>0</v>
      </c>
      <c r="I14" s="35">
        <f>SUMPRODUCT(ISNUMBER(Days!$A$2:$A$367)*(Days!$A$2:$A$367&gt;=$B14)*(Days!$A$2:$A$367&lt;EDATE($B14,1))*(Days!$E$2:$E$367=1)*(Days!$F$2:$F$367=Lists!$Q$2))</f>
        <v>0</v>
      </c>
    </row>
    <row r="15" spans="2:9" x14ac:dyDescent="0.35">
      <c r="B15" s="36">
        <f>EDATE(Days!$A$2,5)</f>
        <v>46388</v>
      </c>
      <c r="C15" s="37">
        <f>SUMPRODUCT(ISNUMBER(Days!$A$2:$A$367)*(Days!$A$2:$A$367&gt;=$B15)*(Days!$A$2:$A$367&lt;EDATE($B15,1))*(Days!$B$2:$B$367=Setup!$C$5))</f>
        <v>14</v>
      </c>
      <c r="D15" s="37">
        <f>SUMPRODUCT(ISNUMBER(Days!$A$2:$A$367)*(Days!$A$2:$A$367&gt;=$B15)*(Days!$A$2:$A$367&lt;EDATE($B15,1))*(Days!$D$2:$D$367=Setup!$C$5))</f>
        <v>14</v>
      </c>
      <c r="E15" s="37">
        <f>SUMPRODUCT(ISNUMBER(Days!$A$2:$A$367)*(Days!$A$2:$A$367&gt;=$B15)*(Days!$A$2:$A$367&lt;EDATE($B15,1))*(Days!$B$2:$B$367=Setup!$C$6))</f>
        <v>17</v>
      </c>
      <c r="F15" s="37">
        <f>SUMPRODUCT(ISNUMBER(Days!$A$2:$A$367)*(Days!$A$2:$A$367&gt;=$B15)*(Days!$A$2:$A$367&lt;EDATE($B15,1))*(Days!$D$2:$D$367=Setup!$C$6))</f>
        <v>17</v>
      </c>
      <c r="G15" s="37">
        <f>SUMPRODUCT(ISNUMBER(Days!$A$2:$A$367)*(Days!$A$2:$A$367&gt;=$B15)*(Days!$A$2:$A$367&lt;EDATE($B15,1))*(Days!$G$2:$G$367=Setup!$C$5))</f>
        <v>0</v>
      </c>
      <c r="H15" s="37">
        <f>SUMPRODUCT(ISNUMBER(Days!$A$2:$A$367)*(Days!$A$2:$A$367&gt;=$B15)*(Days!$A$2:$A$367&lt;EDATE($B15,1))*(Days!$G$2:$G$367=Setup!$C$6))</f>
        <v>0</v>
      </c>
      <c r="I15" s="37">
        <f>SUMPRODUCT(ISNUMBER(Days!$A$2:$A$367)*(Days!$A$2:$A$367&gt;=$B15)*(Days!$A$2:$A$367&lt;EDATE($B15,1))*(Days!$E$2:$E$367=1)*(Days!$F$2:$F$367=Lists!$Q$2))</f>
        <v>0</v>
      </c>
    </row>
    <row r="16" spans="2:9" x14ac:dyDescent="0.35">
      <c r="B16" s="34">
        <f>EDATE(Days!$A$2,6)</f>
        <v>46419</v>
      </c>
      <c r="C16" s="35">
        <f>SUMPRODUCT(ISNUMBER(Days!$A$2:$A$367)*(Days!$A$2:$A$367&gt;=$B16)*(Days!$A$2:$A$367&lt;EDATE($B16,1))*(Days!$B$2:$B$367=Setup!$C$5))</f>
        <v>14</v>
      </c>
      <c r="D16" s="35">
        <f>SUMPRODUCT(ISNUMBER(Days!$A$2:$A$367)*(Days!$A$2:$A$367&gt;=$B16)*(Days!$A$2:$A$367&lt;EDATE($B16,1))*(Days!$D$2:$D$367=Setup!$C$5))</f>
        <v>14</v>
      </c>
      <c r="E16" s="35">
        <f>SUMPRODUCT(ISNUMBER(Days!$A$2:$A$367)*(Days!$A$2:$A$367&gt;=$B16)*(Days!$A$2:$A$367&lt;EDATE($B16,1))*(Days!$B$2:$B$367=Setup!$C$6))</f>
        <v>14</v>
      </c>
      <c r="F16" s="35">
        <f>SUMPRODUCT(ISNUMBER(Days!$A$2:$A$367)*(Days!$A$2:$A$367&gt;=$B16)*(Days!$A$2:$A$367&lt;EDATE($B16,1))*(Days!$D$2:$D$367=Setup!$C$6))</f>
        <v>14</v>
      </c>
      <c r="G16" s="35">
        <f>SUMPRODUCT(ISNUMBER(Days!$A$2:$A$367)*(Days!$A$2:$A$367&gt;=$B16)*(Days!$A$2:$A$367&lt;EDATE($B16,1))*(Days!$G$2:$G$367=Setup!$C$5))</f>
        <v>0</v>
      </c>
      <c r="H16" s="35">
        <f>SUMPRODUCT(ISNUMBER(Days!$A$2:$A$367)*(Days!$A$2:$A$367&gt;=$B16)*(Days!$A$2:$A$367&lt;EDATE($B16,1))*(Days!$G$2:$G$367=Setup!$C$6))</f>
        <v>0</v>
      </c>
      <c r="I16" s="35">
        <f>SUMPRODUCT(ISNUMBER(Days!$A$2:$A$367)*(Days!$A$2:$A$367&gt;=$B16)*(Days!$A$2:$A$367&lt;EDATE($B16,1))*(Days!$E$2:$E$367=1)*(Days!$F$2:$F$367=Lists!$Q$2))</f>
        <v>0</v>
      </c>
    </row>
    <row r="17" spans="2:9" x14ac:dyDescent="0.35">
      <c r="B17" s="36">
        <f>EDATE(Days!$A$2,7)</f>
        <v>46447</v>
      </c>
      <c r="C17" s="37">
        <f>SUMPRODUCT(ISNUMBER(Days!$A$2:$A$367)*(Days!$A$2:$A$367&gt;=$B17)*(Days!$A$2:$A$367&lt;EDATE($B17,1))*(Days!$B$2:$B$367=Setup!$C$5))</f>
        <v>16</v>
      </c>
      <c r="D17" s="37">
        <f>SUMPRODUCT(ISNUMBER(Days!$A$2:$A$367)*(Days!$A$2:$A$367&gt;=$B17)*(Days!$A$2:$A$367&lt;EDATE($B17,1))*(Days!$D$2:$D$367=Setup!$C$5))</f>
        <v>16</v>
      </c>
      <c r="E17" s="37">
        <f>SUMPRODUCT(ISNUMBER(Days!$A$2:$A$367)*(Days!$A$2:$A$367&gt;=$B17)*(Days!$A$2:$A$367&lt;EDATE($B17,1))*(Days!$B$2:$B$367=Setup!$C$6))</f>
        <v>15</v>
      </c>
      <c r="F17" s="37">
        <f>SUMPRODUCT(ISNUMBER(Days!$A$2:$A$367)*(Days!$A$2:$A$367&gt;=$B17)*(Days!$A$2:$A$367&lt;EDATE($B17,1))*(Days!$D$2:$D$367=Setup!$C$6))</f>
        <v>15</v>
      </c>
      <c r="G17" s="37">
        <f>SUMPRODUCT(ISNUMBER(Days!$A$2:$A$367)*(Days!$A$2:$A$367&gt;=$B17)*(Days!$A$2:$A$367&lt;EDATE($B17,1))*(Days!$G$2:$G$367=Setup!$C$5))</f>
        <v>0</v>
      </c>
      <c r="H17" s="37">
        <f>SUMPRODUCT(ISNUMBER(Days!$A$2:$A$367)*(Days!$A$2:$A$367&gt;=$B17)*(Days!$A$2:$A$367&lt;EDATE($B17,1))*(Days!$G$2:$G$367=Setup!$C$6))</f>
        <v>0</v>
      </c>
      <c r="I17" s="37">
        <f>SUMPRODUCT(ISNUMBER(Days!$A$2:$A$367)*(Days!$A$2:$A$367&gt;=$B17)*(Days!$A$2:$A$367&lt;EDATE($B17,1))*(Days!$E$2:$E$367=1)*(Days!$F$2:$F$367=Lists!$Q$2))</f>
        <v>0</v>
      </c>
    </row>
    <row r="18" spans="2:9" x14ac:dyDescent="0.35">
      <c r="B18" s="34">
        <f>EDATE(Days!$A$2,8)</f>
        <v>46478</v>
      </c>
      <c r="C18" s="35">
        <f>SUMPRODUCT(ISNUMBER(Days!$A$2:$A$367)*(Days!$A$2:$A$367&gt;=$B18)*(Days!$A$2:$A$367&lt;EDATE($B18,1))*(Days!$B$2:$B$367=Setup!$C$5))</f>
        <v>15</v>
      </c>
      <c r="D18" s="35">
        <f>SUMPRODUCT(ISNUMBER(Days!$A$2:$A$367)*(Days!$A$2:$A$367&gt;=$B18)*(Days!$A$2:$A$367&lt;EDATE($B18,1))*(Days!$D$2:$D$367=Setup!$C$5))</f>
        <v>15</v>
      </c>
      <c r="E18" s="35">
        <f>SUMPRODUCT(ISNUMBER(Days!$A$2:$A$367)*(Days!$A$2:$A$367&gt;=$B18)*(Days!$A$2:$A$367&lt;EDATE($B18,1))*(Days!$B$2:$B$367=Setup!$C$6))</f>
        <v>15</v>
      </c>
      <c r="F18" s="35">
        <f>SUMPRODUCT(ISNUMBER(Days!$A$2:$A$367)*(Days!$A$2:$A$367&gt;=$B18)*(Days!$A$2:$A$367&lt;EDATE($B18,1))*(Days!$D$2:$D$367=Setup!$C$6))</f>
        <v>15</v>
      </c>
      <c r="G18" s="35">
        <f>SUMPRODUCT(ISNUMBER(Days!$A$2:$A$367)*(Days!$A$2:$A$367&gt;=$B18)*(Days!$A$2:$A$367&lt;EDATE($B18,1))*(Days!$G$2:$G$367=Setup!$C$5))</f>
        <v>0</v>
      </c>
      <c r="H18" s="35">
        <f>SUMPRODUCT(ISNUMBER(Days!$A$2:$A$367)*(Days!$A$2:$A$367&gt;=$B18)*(Days!$A$2:$A$367&lt;EDATE($B18,1))*(Days!$G$2:$G$367=Setup!$C$6))</f>
        <v>0</v>
      </c>
      <c r="I18" s="35">
        <f>SUMPRODUCT(ISNUMBER(Days!$A$2:$A$367)*(Days!$A$2:$A$367&gt;=$B18)*(Days!$A$2:$A$367&lt;EDATE($B18,1))*(Days!$E$2:$E$367=1)*(Days!$F$2:$F$367=Lists!$Q$2))</f>
        <v>0</v>
      </c>
    </row>
    <row r="19" spans="2:9" x14ac:dyDescent="0.35">
      <c r="B19" s="36">
        <f>EDATE(Days!$A$2,9)</f>
        <v>46508</v>
      </c>
      <c r="C19" s="37">
        <f>SUMPRODUCT(ISNUMBER(Days!$A$2:$A$367)*(Days!$A$2:$A$367&gt;=$B19)*(Days!$A$2:$A$367&lt;EDATE($B19,1))*(Days!$B$2:$B$367=Setup!$C$5))</f>
        <v>16</v>
      </c>
      <c r="D19" s="37">
        <f>SUMPRODUCT(ISNUMBER(Days!$A$2:$A$367)*(Days!$A$2:$A$367&gt;=$B19)*(Days!$A$2:$A$367&lt;EDATE($B19,1))*(Days!$D$2:$D$367=Setup!$C$5))</f>
        <v>16</v>
      </c>
      <c r="E19" s="37">
        <f>SUMPRODUCT(ISNUMBER(Days!$A$2:$A$367)*(Days!$A$2:$A$367&gt;=$B19)*(Days!$A$2:$A$367&lt;EDATE($B19,1))*(Days!$B$2:$B$367=Setup!$C$6))</f>
        <v>15</v>
      </c>
      <c r="F19" s="37">
        <f>SUMPRODUCT(ISNUMBER(Days!$A$2:$A$367)*(Days!$A$2:$A$367&gt;=$B19)*(Days!$A$2:$A$367&lt;EDATE($B19,1))*(Days!$D$2:$D$367=Setup!$C$6))</f>
        <v>15</v>
      </c>
      <c r="G19" s="37">
        <f>SUMPRODUCT(ISNUMBER(Days!$A$2:$A$367)*(Days!$A$2:$A$367&gt;=$B19)*(Days!$A$2:$A$367&lt;EDATE($B19,1))*(Days!$G$2:$G$367=Setup!$C$5))</f>
        <v>0</v>
      </c>
      <c r="H19" s="37">
        <f>SUMPRODUCT(ISNUMBER(Days!$A$2:$A$367)*(Days!$A$2:$A$367&gt;=$B19)*(Days!$A$2:$A$367&lt;EDATE($B19,1))*(Days!$G$2:$G$367=Setup!$C$6))</f>
        <v>0</v>
      </c>
      <c r="I19" s="37">
        <f>SUMPRODUCT(ISNUMBER(Days!$A$2:$A$367)*(Days!$A$2:$A$367&gt;=$B19)*(Days!$A$2:$A$367&lt;EDATE($B19,1))*(Days!$E$2:$E$367=1)*(Days!$F$2:$F$367=Lists!$Q$2))</f>
        <v>0</v>
      </c>
    </row>
    <row r="20" spans="2:9" x14ac:dyDescent="0.35">
      <c r="B20" s="34">
        <f>EDATE(Days!$A$2,10)</f>
        <v>46539</v>
      </c>
      <c r="C20" s="35">
        <f>SUMPRODUCT(ISNUMBER(Days!$A$2:$A$367)*(Days!$A$2:$A$367&gt;=$B20)*(Days!$A$2:$A$367&lt;EDATE($B20,1))*(Days!$B$2:$B$367=Setup!$C$5))</f>
        <v>15</v>
      </c>
      <c r="D20" s="35">
        <f>SUMPRODUCT(ISNUMBER(Days!$A$2:$A$367)*(Days!$A$2:$A$367&gt;=$B20)*(Days!$A$2:$A$367&lt;EDATE($B20,1))*(Days!$D$2:$D$367=Setup!$C$5))</f>
        <v>15</v>
      </c>
      <c r="E20" s="35">
        <f>SUMPRODUCT(ISNUMBER(Days!$A$2:$A$367)*(Days!$A$2:$A$367&gt;=$B20)*(Days!$A$2:$A$367&lt;EDATE($B20,1))*(Days!$B$2:$B$367=Setup!$C$6))</f>
        <v>15</v>
      </c>
      <c r="F20" s="35">
        <f>SUMPRODUCT(ISNUMBER(Days!$A$2:$A$367)*(Days!$A$2:$A$367&gt;=$B20)*(Days!$A$2:$A$367&lt;EDATE($B20,1))*(Days!$D$2:$D$367=Setup!$C$6))</f>
        <v>15</v>
      </c>
      <c r="G20" s="35">
        <f>SUMPRODUCT(ISNUMBER(Days!$A$2:$A$367)*(Days!$A$2:$A$367&gt;=$B20)*(Days!$A$2:$A$367&lt;EDATE($B20,1))*(Days!$G$2:$G$367=Setup!$C$5))</f>
        <v>0</v>
      </c>
      <c r="H20" s="35">
        <f>SUMPRODUCT(ISNUMBER(Days!$A$2:$A$367)*(Days!$A$2:$A$367&gt;=$B20)*(Days!$A$2:$A$367&lt;EDATE($B20,1))*(Days!$G$2:$G$367=Setup!$C$6))</f>
        <v>0</v>
      </c>
      <c r="I20" s="35">
        <f>SUMPRODUCT(ISNUMBER(Days!$A$2:$A$367)*(Days!$A$2:$A$367&gt;=$B20)*(Days!$A$2:$A$367&lt;EDATE($B20,1))*(Days!$E$2:$E$367=1)*(Days!$F$2:$F$367=Lists!$Q$2))</f>
        <v>0</v>
      </c>
    </row>
    <row r="21" spans="2:9" x14ac:dyDescent="0.35">
      <c r="B21" s="36">
        <f>EDATE(Days!$A$2,11)</f>
        <v>46569</v>
      </c>
      <c r="C21" s="37">
        <f>SUMPRODUCT(ISNUMBER(Days!$A$2:$A$367)*(Days!$A$2:$A$367&gt;=$B21)*(Days!$A$2:$A$367&lt;EDATE($B21,1))*(Days!$B$2:$B$367=Setup!$C$5))</f>
        <v>15</v>
      </c>
      <c r="D21" s="37">
        <f>SUMPRODUCT(ISNUMBER(Days!$A$2:$A$367)*(Days!$A$2:$A$367&gt;=$B21)*(Days!$A$2:$A$367&lt;EDATE($B21,1))*(Days!$D$2:$D$367=Setup!$C$5))</f>
        <v>15</v>
      </c>
      <c r="E21" s="37">
        <f>SUMPRODUCT(ISNUMBER(Days!$A$2:$A$367)*(Days!$A$2:$A$367&gt;=$B21)*(Days!$A$2:$A$367&lt;EDATE($B21,1))*(Days!$B$2:$B$367=Setup!$C$6))</f>
        <v>16</v>
      </c>
      <c r="F21" s="37">
        <f>SUMPRODUCT(ISNUMBER(Days!$A$2:$A$367)*(Days!$A$2:$A$367&gt;=$B21)*(Days!$A$2:$A$367&lt;EDATE($B21,1))*(Days!$D$2:$D$367=Setup!$C$6))</f>
        <v>16</v>
      </c>
      <c r="G21" s="37">
        <f>SUMPRODUCT(ISNUMBER(Days!$A$2:$A$367)*(Days!$A$2:$A$367&gt;=$B21)*(Days!$A$2:$A$367&lt;EDATE($B21,1))*(Days!$G$2:$G$367=Setup!$C$5))</f>
        <v>0</v>
      </c>
      <c r="H21" s="37">
        <f>SUMPRODUCT(ISNUMBER(Days!$A$2:$A$367)*(Days!$A$2:$A$367&gt;=$B21)*(Days!$A$2:$A$367&lt;EDATE($B21,1))*(Days!$G$2:$G$367=Setup!$C$6))</f>
        <v>0</v>
      </c>
      <c r="I21" s="37">
        <f>SUMPRODUCT(ISNUMBER(Days!$A$2:$A$367)*(Days!$A$2:$A$367&gt;=$B21)*(Days!$A$2:$A$367&lt;EDATE($B21,1))*(Days!$E$2:$E$367=1)*(Days!$F$2:$F$367=Lists!$Q$2))</f>
        <v>0</v>
      </c>
    </row>
    <row r="22" spans="2:9" x14ac:dyDescent="0.35">
      <c r="B22" s="38" t="s">
        <v>50</v>
      </c>
      <c r="C22" s="39">
        <f t="shared" ref="C22:I22" si="0">SUM(C10:C21)</f>
        <v>182</v>
      </c>
      <c r="D22" s="39">
        <f t="shared" si="0"/>
        <v>179</v>
      </c>
      <c r="E22" s="39">
        <f t="shared" si="0"/>
        <v>183</v>
      </c>
      <c r="F22" s="39">
        <f t="shared" si="0"/>
        <v>178</v>
      </c>
      <c r="G22" s="39">
        <f t="shared" si="0"/>
        <v>0</v>
      </c>
      <c r="H22" s="39">
        <f t="shared" si="0"/>
        <v>3</v>
      </c>
      <c r="I22" s="39">
        <f t="shared" si="0"/>
        <v>5</v>
      </c>
    </row>
    <row r="23" spans="2:9" x14ac:dyDescent="0.35">
      <c r="B23" s="40" t="s">
        <v>51</v>
      </c>
      <c r="C23" s="41">
        <f>IF((C22+E22)=0,"-",C22/(C22+E22))</f>
        <v>0.49863013698630138</v>
      </c>
      <c r="D23" s="41">
        <f>IF((D22+F22)=0,"-",D22/(D22+F22))</f>
        <v>0.50140056022408963</v>
      </c>
      <c r="E23" s="41">
        <f>IF((C22+E22)=0,"-",E22/(C22+E22))</f>
        <v>0.50136986301369868</v>
      </c>
      <c r="F23" s="41">
        <f>IF((D22+F22)=0,"-",F22/(D22+F22))</f>
        <v>0.49859943977591037</v>
      </c>
      <c r="G23" s="40"/>
      <c r="H23" s="40"/>
      <c r="I23" s="40"/>
    </row>
    <row r="25" spans="2:9" x14ac:dyDescent="0.35">
      <c r="B25" s="29" t="s">
        <v>52</v>
      </c>
      <c r="C25" s="42" t="str">
        <f>IF(G22=H22,"Even",IF(G22&gt;H22,Setup!$C$5&amp;" has given up "&amp;(G22-H22)&amp;" more day(s) than "&amp;Setup!$C$6,Setup!$C$6&amp;" has given up "&amp;(H22-G22)&amp;" more day(s) than "&amp;Setup!$C$5))</f>
        <v>John has given up 3 more day(s) than Jane</v>
      </c>
    </row>
  </sheetData>
  <sheetProtection sheet="1" formatColumns="0"/>
  <mergeCells count="5">
    <mergeCell ref="B3:I3"/>
    <mergeCell ref="B5:D5"/>
    <mergeCell ref="F5:H5"/>
    <mergeCell ref="B6:D6"/>
    <mergeCell ref="F6:H6"/>
  </mergeCells>
  <pageMargins left="0.75" right="0.75" top="1" bottom="1" header="0.511811023622047" footer="0.511811023622047"/>
  <pageSetup fitToHeight="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H505"/>
  <sheetViews>
    <sheetView showGridLines="0" zoomScaleNormal="100" workbookViewId="0">
      <pane xSplit="1" ySplit="5" topLeftCell="B6" activePane="bottomRight" state="frozen"/>
      <selection pane="topRight" activeCell="B1" sqref="B1"/>
      <selection pane="bottomLeft" activeCell="A6" sqref="A6"/>
      <selection pane="bottomRight"/>
    </sheetView>
  </sheetViews>
  <sheetFormatPr defaultColWidth="8.6328125" defaultRowHeight="14.5" x14ac:dyDescent="0.35"/>
  <cols>
    <col min="1" max="1" width="3" customWidth="1"/>
    <col min="2" max="3" width="13" customWidth="1"/>
    <col min="4" max="4" width="16" customWidth="1"/>
    <col min="5" max="5" width="34" customWidth="1"/>
    <col min="6" max="6" width="52" customWidth="1"/>
    <col min="7" max="7" width="22" customWidth="1"/>
    <col min="8" max="8" width="12" customWidth="1"/>
  </cols>
  <sheetData>
    <row r="2" spans="2:8" ht="25" x14ac:dyDescent="0.5">
      <c r="B2" s="17" t="s">
        <v>53</v>
      </c>
    </row>
    <row r="3" spans="2:8" x14ac:dyDescent="0.35">
      <c r="B3" s="18" t="s">
        <v>54</v>
      </c>
    </row>
    <row r="5" spans="2:8" ht="30" customHeight="1" x14ac:dyDescent="0.35">
      <c r="B5" s="43" t="s">
        <v>55</v>
      </c>
      <c r="C5" s="43" t="s">
        <v>56</v>
      </c>
      <c r="D5" s="43" t="s">
        <v>57</v>
      </c>
      <c r="E5" s="43" t="s">
        <v>58</v>
      </c>
      <c r="F5" s="43" t="s">
        <v>59</v>
      </c>
      <c r="G5" s="43" t="s">
        <v>60</v>
      </c>
      <c r="H5" s="43" t="s">
        <v>61</v>
      </c>
    </row>
    <row r="6" spans="2:8" ht="39.75" customHeight="1" x14ac:dyDescent="0.35">
      <c r="B6" s="44">
        <v>46304</v>
      </c>
      <c r="C6" s="44">
        <v>46306</v>
      </c>
      <c r="D6" s="45" t="s">
        <v>22</v>
      </c>
      <c r="E6" s="45" t="s">
        <v>62</v>
      </c>
      <c r="F6" s="46" t="s">
        <v>63</v>
      </c>
      <c r="G6" s="47" t="str">
        <f>IF(D6="","",IF(E6=Lists!$Q$2,"Not counted (per plan)",IF(D6=Setup!$C$5,Setup!$C$6,IF(D6=Setup!$C$6,Setup!$C$5,""))))</f>
        <v/>
      </c>
      <c r="H6" s="47">
        <f>IF(D6="","",SUMPRODUCT((Days!$C$2:$C$367=ROW())*(Days!$G$2:$G$367&lt;&gt;"")))</f>
        <v>3</v>
      </c>
    </row>
    <row r="7" spans="2:8" ht="39.75" customHeight="1" x14ac:dyDescent="0.35">
      <c r="B7" s="48">
        <v>46351</v>
      </c>
      <c r="C7" s="48">
        <v>46355</v>
      </c>
      <c r="D7" s="49" t="s">
        <v>24</v>
      </c>
      <c r="E7" s="49" t="s">
        <v>64</v>
      </c>
      <c r="F7" s="50" t="s">
        <v>65</v>
      </c>
      <c r="G7" s="47" t="str">
        <f>IF(D7="","",IF(E7=Lists!$Q$2,"Not counted (per plan)",IF(D7=Setup!$C$5,Setup!$C$6,IF(D7=Setup!$C$6,Setup!$C$5,""))))</f>
        <v>Not counted (per plan)</v>
      </c>
      <c r="H7" s="47">
        <f>IF(D7="","",SUMPRODUCT((Days!$C$2:$C$367=ROW())*(Days!$G$2:$G$367&lt;&gt;"")))</f>
        <v>0</v>
      </c>
    </row>
    <row r="8" spans="2:8" x14ac:dyDescent="0.35">
      <c r="B8" s="44"/>
      <c r="C8" s="44"/>
      <c r="D8" s="45"/>
      <c r="E8" s="45"/>
      <c r="F8" s="46"/>
      <c r="G8" s="47" t="str">
        <f>IF(D8="","",IF(E8=Lists!$Q$2,"Not counted (per plan)",IF(D8=Setup!$C$5,Setup!$C$6,IF(D8=Setup!$C$6,Setup!$C$5,""))))</f>
        <v/>
      </c>
      <c r="H8" s="47" t="str">
        <f>IF(D8="","",SUMPRODUCT((Days!$C$2:$C$367=ROW())*(Days!$G$2:$G$367&lt;&gt;"")))</f>
        <v/>
      </c>
    </row>
    <row r="9" spans="2:8" x14ac:dyDescent="0.35">
      <c r="B9" s="48"/>
      <c r="C9" s="48"/>
      <c r="D9" s="49"/>
      <c r="E9" s="49"/>
      <c r="F9" s="50"/>
      <c r="G9" s="47" t="str">
        <f>IF(D9="","",IF(E9=Lists!$Q$2,"Not counted (per plan)",IF(D9=Setup!$C$5,Setup!$C$6,IF(D9=Setup!$C$6,Setup!$C$5,""))))</f>
        <v/>
      </c>
      <c r="H9" s="47" t="str">
        <f>IF(D9="","",SUMPRODUCT((Days!$C$2:$C$367=ROW())*(Days!$G$2:$G$367&lt;&gt;"")))</f>
        <v/>
      </c>
    </row>
    <row r="10" spans="2:8" x14ac:dyDescent="0.35">
      <c r="B10" s="44"/>
      <c r="C10" s="44"/>
      <c r="D10" s="45"/>
      <c r="E10" s="45"/>
      <c r="F10" s="46"/>
      <c r="G10" s="47" t="str">
        <f>IF(D10="","",IF(E10=Lists!$Q$2,"Not counted (per plan)",IF(D10=Setup!$C$5,Setup!$C$6,IF(D10=Setup!$C$6,Setup!$C$5,""))))</f>
        <v/>
      </c>
      <c r="H10" s="47" t="str">
        <f>IF(D10="","",SUMPRODUCT((Days!$C$2:$C$367=ROW())*(Days!$G$2:$G$367&lt;&gt;"")))</f>
        <v/>
      </c>
    </row>
    <row r="11" spans="2:8" x14ac:dyDescent="0.35">
      <c r="B11" s="48"/>
      <c r="C11" s="48"/>
      <c r="D11" s="49"/>
      <c r="E11" s="49"/>
      <c r="F11" s="50"/>
      <c r="G11" s="47" t="str">
        <f>IF(D11="","",IF(E11=Lists!$Q$2,"Not counted (per plan)",IF(D11=Setup!$C$5,Setup!$C$6,IF(D11=Setup!$C$6,Setup!$C$5,""))))</f>
        <v/>
      </c>
      <c r="H11" s="47" t="str">
        <f>IF(D11="","",SUMPRODUCT((Days!$C$2:$C$367=ROW())*(Days!$G$2:$G$367&lt;&gt;"")))</f>
        <v/>
      </c>
    </row>
    <row r="12" spans="2:8" x14ac:dyDescent="0.35">
      <c r="B12" s="44"/>
      <c r="C12" s="44"/>
      <c r="D12" s="45"/>
      <c r="E12" s="45"/>
      <c r="F12" s="46"/>
      <c r="G12" s="47" t="str">
        <f>IF(D12="","",IF(E12=Lists!$Q$2,"Not counted (per plan)",IF(D12=Setup!$C$5,Setup!$C$6,IF(D12=Setup!$C$6,Setup!$C$5,""))))</f>
        <v/>
      </c>
      <c r="H12" s="47" t="str">
        <f>IF(D12="","",SUMPRODUCT((Days!$C$2:$C$367=ROW())*(Days!$G$2:$G$367&lt;&gt;"")))</f>
        <v/>
      </c>
    </row>
    <row r="13" spans="2:8" x14ac:dyDescent="0.35">
      <c r="B13" s="48"/>
      <c r="C13" s="48"/>
      <c r="D13" s="49"/>
      <c r="E13" s="49"/>
      <c r="F13" s="50"/>
      <c r="G13" s="47" t="str">
        <f>IF(D13="","",IF(E13=Lists!$Q$2,"Not counted (per plan)",IF(D13=Setup!$C$5,Setup!$C$6,IF(D13=Setup!$C$6,Setup!$C$5,""))))</f>
        <v/>
      </c>
      <c r="H13" s="47" t="str">
        <f>IF(D13="","",SUMPRODUCT((Days!$C$2:$C$367=ROW())*(Days!$G$2:$G$367&lt;&gt;"")))</f>
        <v/>
      </c>
    </row>
    <row r="14" spans="2:8" x14ac:dyDescent="0.35">
      <c r="B14" s="44"/>
      <c r="C14" s="44"/>
      <c r="D14" s="45"/>
      <c r="E14" s="45"/>
      <c r="F14" s="46"/>
      <c r="G14" s="47" t="str">
        <f>IF(D14="","",IF(E14=Lists!$Q$2,"Not counted (per plan)",IF(D14=Setup!$C$5,Setup!$C$6,IF(D14=Setup!$C$6,Setup!$C$5,""))))</f>
        <v/>
      </c>
      <c r="H14" s="47" t="str">
        <f>IF(D14="","",SUMPRODUCT((Days!$C$2:$C$367=ROW())*(Days!$G$2:$G$367&lt;&gt;"")))</f>
        <v/>
      </c>
    </row>
    <row r="15" spans="2:8" x14ac:dyDescent="0.35">
      <c r="B15" s="48"/>
      <c r="C15" s="48"/>
      <c r="D15" s="49"/>
      <c r="E15" s="49"/>
      <c r="F15" s="50"/>
      <c r="G15" s="47" t="str">
        <f>IF(D15="","",IF(E15=Lists!$Q$2,"Not counted (per plan)",IF(D15=Setup!$C$5,Setup!$C$6,IF(D15=Setup!$C$6,Setup!$C$5,""))))</f>
        <v/>
      </c>
      <c r="H15" s="47" t="str">
        <f>IF(D15="","",SUMPRODUCT((Days!$C$2:$C$367=ROW())*(Days!$G$2:$G$367&lt;&gt;"")))</f>
        <v/>
      </c>
    </row>
    <row r="16" spans="2:8" x14ac:dyDescent="0.35">
      <c r="B16" s="44"/>
      <c r="C16" s="44"/>
      <c r="D16" s="45"/>
      <c r="E16" s="45"/>
      <c r="F16" s="46"/>
      <c r="G16" s="47" t="str">
        <f>IF(D16="","",IF(E16=Lists!$Q$2,"Not counted (per plan)",IF(D16=Setup!$C$5,Setup!$C$6,IF(D16=Setup!$C$6,Setup!$C$5,""))))</f>
        <v/>
      </c>
      <c r="H16" s="47" t="str">
        <f>IF(D16="","",SUMPRODUCT((Days!$C$2:$C$367=ROW())*(Days!$G$2:$G$367&lt;&gt;"")))</f>
        <v/>
      </c>
    </row>
    <row r="17" spans="2:8" x14ac:dyDescent="0.35">
      <c r="B17" s="48"/>
      <c r="C17" s="48"/>
      <c r="D17" s="49"/>
      <c r="E17" s="49"/>
      <c r="F17" s="50"/>
      <c r="G17" s="47" t="str">
        <f>IF(D17="","",IF(E17=Lists!$Q$2,"Not counted (per plan)",IF(D17=Setup!$C$5,Setup!$C$6,IF(D17=Setup!$C$6,Setup!$C$5,""))))</f>
        <v/>
      </c>
      <c r="H17" s="47" t="str">
        <f>IF(D17="","",SUMPRODUCT((Days!$C$2:$C$367=ROW())*(Days!$G$2:$G$367&lt;&gt;"")))</f>
        <v/>
      </c>
    </row>
    <row r="18" spans="2:8" x14ac:dyDescent="0.35">
      <c r="B18" s="44"/>
      <c r="C18" s="44"/>
      <c r="D18" s="45"/>
      <c r="E18" s="45"/>
      <c r="F18" s="46"/>
      <c r="G18" s="47" t="str">
        <f>IF(D18="","",IF(E18=Lists!$Q$2,"Not counted (per plan)",IF(D18=Setup!$C$5,Setup!$C$6,IF(D18=Setup!$C$6,Setup!$C$5,""))))</f>
        <v/>
      </c>
      <c r="H18" s="47" t="str">
        <f>IF(D18="","",SUMPRODUCT((Days!$C$2:$C$367=ROW())*(Days!$G$2:$G$367&lt;&gt;"")))</f>
        <v/>
      </c>
    </row>
    <row r="19" spans="2:8" x14ac:dyDescent="0.35">
      <c r="B19" s="48"/>
      <c r="C19" s="48"/>
      <c r="D19" s="49"/>
      <c r="E19" s="49"/>
      <c r="F19" s="50"/>
      <c r="G19" s="47" t="str">
        <f>IF(D19="","",IF(E19=Lists!$Q$2,"Not counted (per plan)",IF(D19=Setup!$C$5,Setup!$C$6,IF(D19=Setup!$C$6,Setup!$C$5,""))))</f>
        <v/>
      </c>
      <c r="H19" s="47" t="str">
        <f>IF(D19="","",SUMPRODUCT((Days!$C$2:$C$367=ROW())*(Days!$G$2:$G$367&lt;&gt;"")))</f>
        <v/>
      </c>
    </row>
    <row r="20" spans="2:8" x14ac:dyDescent="0.35">
      <c r="B20" s="44"/>
      <c r="C20" s="44"/>
      <c r="D20" s="45"/>
      <c r="E20" s="45"/>
      <c r="F20" s="46"/>
      <c r="G20" s="47" t="str">
        <f>IF(D20="","",IF(E20=Lists!$Q$2,"Not counted (per plan)",IF(D20=Setup!$C$5,Setup!$C$6,IF(D20=Setup!$C$6,Setup!$C$5,""))))</f>
        <v/>
      </c>
      <c r="H20" s="47" t="str">
        <f>IF(D20="","",SUMPRODUCT((Days!$C$2:$C$367=ROW())*(Days!$G$2:$G$367&lt;&gt;"")))</f>
        <v/>
      </c>
    </row>
    <row r="21" spans="2:8" x14ac:dyDescent="0.35">
      <c r="B21" s="48"/>
      <c r="C21" s="48"/>
      <c r="D21" s="49"/>
      <c r="E21" s="49"/>
      <c r="F21" s="50"/>
      <c r="G21" s="47" t="str">
        <f>IF(D21="","",IF(E21=Lists!$Q$2,"Not counted (per plan)",IF(D21=Setup!$C$5,Setup!$C$6,IF(D21=Setup!$C$6,Setup!$C$5,""))))</f>
        <v/>
      </c>
      <c r="H21" s="47" t="str">
        <f>IF(D21="","",SUMPRODUCT((Days!$C$2:$C$367=ROW())*(Days!$G$2:$G$367&lt;&gt;"")))</f>
        <v/>
      </c>
    </row>
    <row r="22" spans="2:8" x14ac:dyDescent="0.35">
      <c r="B22" s="44"/>
      <c r="C22" s="44"/>
      <c r="D22" s="45"/>
      <c r="E22" s="45"/>
      <c r="F22" s="46"/>
      <c r="G22" s="47" t="str">
        <f>IF(D22="","",IF(E22=Lists!$Q$2,"Not counted (per plan)",IF(D22=Setup!$C$5,Setup!$C$6,IF(D22=Setup!$C$6,Setup!$C$5,""))))</f>
        <v/>
      </c>
      <c r="H22" s="47" t="str">
        <f>IF(D22="","",SUMPRODUCT((Days!$C$2:$C$367=ROW())*(Days!$G$2:$G$367&lt;&gt;"")))</f>
        <v/>
      </c>
    </row>
    <row r="23" spans="2:8" x14ac:dyDescent="0.35">
      <c r="B23" s="48"/>
      <c r="C23" s="48"/>
      <c r="D23" s="49"/>
      <c r="E23" s="49"/>
      <c r="F23" s="50"/>
      <c r="G23" s="47" t="str">
        <f>IF(D23="","",IF(E23=Lists!$Q$2,"Not counted (per plan)",IF(D23=Setup!$C$5,Setup!$C$6,IF(D23=Setup!$C$6,Setup!$C$5,""))))</f>
        <v/>
      </c>
      <c r="H23" s="47" t="str">
        <f>IF(D23="","",SUMPRODUCT((Days!$C$2:$C$367=ROW())*(Days!$G$2:$G$367&lt;&gt;"")))</f>
        <v/>
      </c>
    </row>
    <row r="24" spans="2:8" x14ac:dyDescent="0.35">
      <c r="B24" s="44"/>
      <c r="C24" s="44"/>
      <c r="D24" s="45"/>
      <c r="E24" s="45"/>
      <c r="F24" s="46"/>
      <c r="G24" s="47" t="str">
        <f>IF(D24="","",IF(E24=Lists!$Q$2,"Not counted (per plan)",IF(D24=Setup!$C$5,Setup!$C$6,IF(D24=Setup!$C$6,Setup!$C$5,""))))</f>
        <v/>
      </c>
      <c r="H24" s="47" t="str">
        <f>IF(D24="","",SUMPRODUCT((Days!$C$2:$C$367=ROW())*(Days!$G$2:$G$367&lt;&gt;"")))</f>
        <v/>
      </c>
    </row>
    <row r="25" spans="2:8" x14ac:dyDescent="0.35">
      <c r="B25" s="48"/>
      <c r="C25" s="48"/>
      <c r="D25" s="49"/>
      <c r="E25" s="49"/>
      <c r="F25" s="50"/>
      <c r="G25" s="47" t="str">
        <f>IF(D25="","",IF(E25=Lists!$Q$2,"Not counted (per plan)",IF(D25=Setup!$C$5,Setup!$C$6,IF(D25=Setup!$C$6,Setup!$C$5,""))))</f>
        <v/>
      </c>
      <c r="H25" s="47" t="str">
        <f>IF(D25="","",SUMPRODUCT((Days!$C$2:$C$367=ROW())*(Days!$G$2:$G$367&lt;&gt;"")))</f>
        <v/>
      </c>
    </row>
    <row r="26" spans="2:8" x14ac:dyDescent="0.35">
      <c r="B26" s="44"/>
      <c r="C26" s="44"/>
      <c r="D26" s="45"/>
      <c r="E26" s="45"/>
      <c r="F26" s="46"/>
      <c r="G26" s="47" t="str">
        <f>IF(D26="","",IF(E26=Lists!$Q$2,"Not counted (per plan)",IF(D26=Setup!$C$5,Setup!$C$6,IF(D26=Setup!$C$6,Setup!$C$5,""))))</f>
        <v/>
      </c>
      <c r="H26" s="47" t="str">
        <f>IF(D26="","",SUMPRODUCT((Days!$C$2:$C$367=ROW())*(Days!$G$2:$G$367&lt;&gt;"")))</f>
        <v/>
      </c>
    </row>
    <row r="27" spans="2:8" x14ac:dyDescent="0.35">
      <c r="B27" s="48"/>
      <c r="C27" s="48"/>
      <c r="D27" s="49"/>
      <c r="E27" s="49"/>
      <c r="F27" s="50"/>
      <c r="G27" s="47" t="str">
        <f>IF(D27="","",IF(E27=Lists!$Q$2,"Not counted (per plan)",IF(D27=Setup!$C$5,Setup!$C$6,IF(D27=Setup!$C$6,Setup!$C$5,""))))</f>
        <v/>
      </c>
      <c r="H27" s="47" t="str">
        <f>IF(D27="","",SUMPRODUCT((Days!$C$2:$C$367=ROW())*(Days!$G$2:$G$367&lt;&gt;"")))</f>
        <v/>
      </c>
    </row>
    <row r="28" spans="2:8" x14ac:dyDescent="0.35">
      <c r="B28" s="44"/>
      <c r="C28" s="44"/>
      <c r="D28" s="45"/>
      <c r="E28" s="45"/>
      <c r="F28" s="46"/>
      <c r="G28" s="47" t="str">
        <f>IF(D28="","",IF(E28=Lists!$Q$2,"Not counted (per plan)",IF(D28=Setup!$C$5,Setup!$C$6,IF(D28=Setup!$C$6,Setup!$C$5,""))))</f>
        <v/>
      </c>
      <c r="H28" s="47" t="str">
        <f>IF(D28="","",SUMPRODUCT((Days!$C$2:$C$367=ROW())*(Days!$G$2:$G$367&lt;&gt;"")))</f>
        <v/>
      </c>
    </row>
    <row r="29" spans="2:8" x14ac:dyDescent="0.35">
      <c r="B29" s="48"/>
      <c r="C29" s="48"/>
      <c r="D29" s="49"/>
      <c r="E29" s="49"/>
      <c r="F29" s="50"/>
      <c r="G29" s="47" t="str">
        <f>IF(D29="","",IF(E29=Lists!$Q$2,"Not counted (per plan)",IF(D29=Setup!$C$5,Setup!$C$6,IF(D29=Setup!$C$6,Setup!$C$5,""))))</f>
        <v/>
      </c>
      <c r="H29" s="47" t="str">
        <f>IF(D29="","",SUMPRODUCT((Days!$C$2:$C$367=ROW())*(Days!$G$2:$G$367&lt;&gt;"")))</f>
        <v/>
      </c>
    </row>
    <row r="30" spans="2:8" x14ac:dyDescent="0.35">
      <c r="B30" s="44"/>
      <c r="C30" s="44"/>
      <c r="D30" s="45"/>
      <c r="E30" s="45"/>
      <c r="F30" s="46"/>
      <c r="G30" s="47" t="str">
        <f>IF(D30="","",IF(E30=Lists!$Q$2,"Not counted (per plan)",IF(D30=Setup!$C$5,Setup!$C$6,IF(D30=Setup!$C$6,Setup!$C$5,""))))</f>
        <v/>
      </c>
      <c r="H30" s="47" t="str">
        <f>IF(D30="","",SUMPRODUCT((Days!$C$2:$C$367=ROW())*(Days!$G$2:$G$367&lt;&gt;"")))</f>
        <v/>
      </c>
    </row>
    <row r="31" spans="2:8" x14ac:dyDescent="0.35">
      <c r="B31" s="48"/>
      <c r="C31" s="48"/>
      <c r="D31" s="49"/>
      <c r="E31" s="49"/>
      <c r="F31" s="50"/>
      <c r="G31" s="47" t="str">
        <f>IF(D31="","",IF(E31=Lists!$Q$2,"Not counted (per plan)",IF(D31=Setup!$C$5,Setup!$C$6,IF(D31=Setup!$C$6,Setup!$C$5,""))))</f>
        <v/>
      </c>
      <c r="H31" s="47" t="str">
        <f>IF(D31="","",SUMPRODUCT((Days!$C$2:$C$367=ROW())*(Days!$G$2:$G$367&lt;&gt;"")))</f>
        <v/>
      </c>
    </row>
    <row r="32" spans="2:8" x14ac:dyDescent="0.35">
      <c r="B32" s="44"/>
      <c r="C32" s="44"/>
      <c r="D32" s="45"/>
      <c r="E32" s="45"/>
      <c r="F32" s="46"/>
      <c r="G32" s="47" t="str">
        <f>IF(D32="","",IF(E32=Lists!$Q$2,"Not counted (per plan)",IF(D32=Setup!$C$5,Setup!$C$6,IF(D32=Setup!$C$6,Setup!$C$5,""))))</f>
        <v/>
      </c>
      <c r="H32" s="47" t="str">
        <f>IF(D32="","",SUMPRODUCT((Days!$C$2:$C$367=ROW())*(Days!$G$2:$G$367&lt;&gt;"")))</f>
        <v/>
      </c>
    </row>
    <row r="33" spans="2:8" x14ac:dyDescent="0.35">
      <c r="B33" s="48"/>
      <c r="C33" s="48"/>
      <c r="D33" s="49"/>
      <c r="E33" s="49"/>
      <c r="F33" s="50"/>
      <c r="G33" s="47" t="str">
        <f>IF(D33="","",IF(E33=Lists!$Q$2,"Not counted (per plan)",IF(D33=Setup!$C$5,Setup!$C$6,IF(D33=Setup!$C$6,Setup!$C$5,""))))</f>
        <v/>
      </c>
      <c r="H33" s="47" t="str">
        <f>IF(D33="","",SUMPRODUCT((Days!$C$2:$C$367=ROW())*(Days!$G$2:$G$367&lt;&gt;"")))</f>
        <v/>
      </c>
    </row>
    <row r="34" spans="2:8" x14ac:dyDescent="0.35">
      <c r="B34" s="44"/>
      <c r="C34" s="44"/>
      <c r="D34" s="45"/>
      <c r="E34" s="45"/>
      <c r="F34" s="46"/>
      <c r="G34" s="47" t="str">
        <f>IF(D34="","",IF(E34=Lists!$Q$2,"Not counted (per plan)",IF(D34=Setup!$C$5,Setup!$C$6,IF(D34=Setup!$C$6,Setup!$C$5,""))))</f>
        <v/>
      </c>
      <c r="H34" s="47" t="str">
        <f>IF(D34="","",SUMPRODUCT((Days!$C$2:$C$367=ROW())*(Days!$G$2:$G$367&lt;&gt;"")))</f>
        <v/>
      </c>
    </row>
    <row r="35" spans="2:8" x14ac:dyDescent="0.35">
      <c r="B35" s="48"/>
      <c r="C35" s="48"/>
      <c r="D35" s="49"/>
      <c r="E35" s="49"/>
      <c r="F35" s="50"/>
      <c r="G35" s="47" t="str">
        <f>IF(D35="","",IF(E35=Lists!$Q$2,"Not counted (per plan)",IF(D35=Setup!$C$5,Setup!$C$6,IF(D35=Setup!$C$6,Setup!$C$5,""))))</f>
        <v/>
      </c>
      <c r="H35" s="47" t="str">
        <f>IF(D35="","",SUMPRODUCT((Days!$C$2:$C$367=ROW())*(Days!$G$2:$G$367&lt;&gt;"")))</f>
        <v/>
      </c>
    </row>
    <row r="36" spans="2:8" x14ac:dyDescent="0.35">
      <c r="B36" s="44"/>
      <c r="C36" s="44"/>
      <c r="D36" s="45"/>
      <c r="E36" s="45"/>
      <c r="F36" s="46"/>
      <c r="G36" s="47" t="str">
        <f>IF(D36="","",IF(E36=Lists!$Q$2,"Not counted (per plan)",IF(D36=Setup!$C$5,Setup!$C$6,IF(D36=Setup!$C$6,Setup!$C$5,""))))</f>
        <v/>
      </c>
      <c r="H36" s="47" t="str">
        <f>IF(D36="","",SUMPRODUCT((Days!$C$2:$C$367=ROW())*(Days!$G$2:$G$367&lt;&gt;"")))</f>
        <v/>
      </c>
    </row>
    <row r="37" spans="2:8" x14ac:dyDescent="0.35">
      <c r="B37" s="48"/>
      <c r="C37" s="48"/>
      <c r="D37" s="49"/>
      <c r="E37" s="49"/>
      <c r="F37" s="50"/>
      <c r="G37" s="47" t="str">
        <f>IF(D37="","",IF(E37=Lists!$Q$2,"Not counted (per plan)",IF(D37=Setup!$C$5,Setup!$C$6,IF(D37=Setup!$C$6,Setup!$C$5,""))))</f>
        <v/>
      </c>
      <c r="H37" s="47" t="str">
        <f>IF(D37="","",SUMPRODUCT((Days!$C$2:$C$367=ROW())*(Days!$G$2:$G$367&lt;&gt;"")))</f>
        <v/>
      </c>
    </row>
    <row r="38" spans="2:8" x14ac:dyDescent="0.35">
      <c r="B38" s="44"/>
      <c r="C38" s="44"/>
      <c r="D38" s="45"/>
      <c r="E38" s="45"/>
      <c r="F38" s="46"/>
      <c r="G38" s="47" t="str">
        <f>IF(D38="","",IF(E38=Lists!$Q$2,"Not counted (per plan)",IF(D38=Setup!$C$5,Setup!$C$6,IF(D38=Setup!$C$6,Setup!$C$5,""))))</f>
        <v/>
      </c>
      <c r="H38" s="47" t="str">
        <f>IF(D38="","",SUMPRODUCT((Days!$C$2:$C$367=ROW())*(Days!$G$2:$G$367&lt;&gt;"")))</f>
        <v/>
      </c>
    </row>
    <row r="39" spans="2:8" x14ac:dyDescent="0.35">
      <c r="B39" s="48"/>
      <c r="C39" s="48"/>
      <c r="D39" s="49"/>
      <c r="E39" s="49"/>
      <c r="F39" s="50"/>
      <c r="G39" s="47" t="str">
        <f>IF(D39="","",IF(E39=Lists!$Q$2,"Not counted (per plan)",IF(D39=Setup!$C$5,Setup!$C$6,IF(D39=Setup!$C$6,Setup!$C$5,""))))</f>
        <v/>
      </c>
      <c r="H39" s="47" t="str">
        <f>IF(D39="","",SUMPRODUCT((Days!$C$2:$C$367=ROW())*(Days!$G$2:$G$367&lt;&gt;"")))</f>
        <v/>
      </c>
    </row>
    <row r="40" spans="2:8" x14ac:dyDescent="0.35">
      <c r="B40" s="44"/>
      <c r="C40" s="44"/>
      <c r="D40" s="45"/>
      <c r="E40" s="45"/>
      <c r="F40" s="46"/>
      <c r="G40" s="47" t="str">
        <f>IF(D40="","",IF(E40=Lists!$Q$2,"Not counted (per plan)",IF(D40=Setup!$C$5,Setup!$C$6,IF(D40=Setup!$C$6,Setup!$C$5,""))))</f>
        <v/>
      </c>
      <c r="H40" s="47" t="str">
        <f>IF(D40="","",SUMPRODUCT((Days!$C$2:$C$367=ROW())*(Days!$G$2:$G$367&lt;&gt;"")))</f>
        <v/>
      </c>
    </row>
    <row r="41" spans="2:8" x14ac:dyDescent="0.35">
      <c r="B41" s="48"/>
      <c r="C41" s="48"/>
      <c r="D41" s="49"/>
      <c r="E41" s="49"/>
      <c r="F41" s="50"/>
      <c r="G41" s="47" t="str">
        <f>IF(D41="","",IF(E41=Lists!$Q$2,"Not counted (per plan)",IF(D41=Setup!$C$5,Setup!$C$6,IF(D41=Setup!$C$6,Setup!$C$5,""))))</f>
        <v/>
      </c>
      <c r="H41" s="47" t="str">
        <f>IF(D41="","",SUMPRODUCT((Days!$C$2:$C$367=ROW())*(Days!$G$2:$G$367&lt;&gt;"")))</f>
        <v/>
      </c>
    </row>
    <row r="42" spans="2:8" x14ac:dyDescent="0.35">
      <c r="B42" s="44"/>
      <c r="C42" s="44"/>
      <c r="D42" s="45"/>
      <c r="E42" s="45"/>
      <c r="F42" s="46"/>
      <c r="G42" s="47" t="str">
        <f>IF(D42="","",IF(E42=Lists!$Q$2,"Not counted (per plan)",IF(D42=Setup!$C$5,Setup!$C$6,IF(D42=Setup!$C$6,Setup!$C$5,""))))</f>
        <v/>
      </c>
      <c r="H42" s="47" t="str">
        <f>IF(D42="","",SUMPRODUCT((Days!$C$2:$C$367=ROW())*(Days!$G$2:$G$367&lt;&gt;"")))</f>
        <v/>
      </c>
    </row>
    <row r="43" spans="2:8" x14ac:dyDescent="0.35">
      <c r="B43" s="48"/>
      <c r="C43" s="48"/>
      <c r="D43" s="49"/>
      <c r="E43" s="49"/>
      <c r="F43" s="50"/>
      <c r="G43" s="47" t="str">
        <f>IF(D43="","",IF(E43=Lists!$Q$2,"Not counted (per plan)",IF(D43=Setup!$C$5,Setup!$C$6,IF(D43=Setup!$C$6,Setup!$C$5,""))))</f>
        <v/>
      </c>
      <c r="H43" s="47" t="str">
        <f>IF(D43="","",SUMPRODUCT((Days!$C$2:$C$367=ROW())*(Days!$G$2:$G$367&lt;&gt;"")))</f>
        <v/>
      </c>
    </row>
    <row r="44" spans="2:8" x14ac:dyDescent="0.35">
      <c r="B44" s="44"/>
      <c r="C44" s="44"/>
      <c r="D44" s="45"/>
      <c r="E44" s="45"/>
      <c r="F44" s="46"/>
      <c r="G44" s="47" t="str">
        <f>IF(D44="","",IF(E44=Lists!$Q$2,"Not counted (per plan)",IF(D44=Setup!$C$5,Setup!$C$6,IF(D44=Setup!$C$6,Setup!$C$5,""))))</f>
        <v/>
      </c>
      <c r="H44" s="47" t="str">
        <f>IF(D44="","",SUMPRODUCT((Days!$C$2:$C$367=ROW())*(Days!$G$2:$G$367&lt;&gt;"")))</f>
        <v/>
      </c>
    </row>
    <row r="45" spans="2:8" x14ac:dyDescent="0.35">
      <c r="B45" s="48"/>
      <c r="C45" s="48"/>
      <c r="D45" s="49"/>
      <c r="E45" s="49"/>
      <c r="F45" s="50"/>
      <c r="G45" s="47" t="str">
        <f>IF(D45="","",IF(E45=Lists!$Q$2,"Not counted (per plan)",IF(D45=Setup!$C$5,Setup!$C$6,IF(D45=Setup!$C$6,Setup!$C$5,""))))</f>
        <v/>
      </c>
      <c r="H45" s="47" t="str">
        <f>IF(D45="","",SUMPRODUCT((Days!$C$2:$C$367=ROW())*(Days!$G$2:$G$367&lt;&gt;"")))</f>
        <v/>
      </c>
    </row>
    <row r="46" spans="2:8" x14ac:dyDescent="0.35">
      <c r="B46" s="44"/>
      <c r="C46" s="44"/>
      <c r="D46" s="45"/>
      <c r="E46" s="45"/>
      <c r="F46" s="46"/>
      <c r="G46" s="47" t="str">
        <f>IF(D46="","",IF(E46=Lists!$Q$2,"Not counted (per plan)",IF(D46=Setup!$C$5,Setup!$C$6,IF(D46=Setup!$C$6,Setup!$C$5,""))))</f>
        <v/>
      </c>
      <c r="H46" s="47" t="str">
        <f>IF(D46="","",SUMPRODUCT((Days!$C$2:$C$367=ROW())*(Days!$G$2:$G$367&lt;&gt;"")))</f>
        <v/>
      </c>
    </row>
    <row r="47" spans="2:8" x14ac:dyDescent="0.35">
      <c r="B47" s="48"/>
      <c r="C47" s="48"/>
      <c r="D47" s="49"/>
      <c r="E47" s="49"/>
      <c r="F47" s="50"/>
      <c r="G47" s="47" t="str">
        <f>IF(D47="","",IF(E47=Lists!$Q$2,"Not counted (per plan)",IF(D47=Setup!$C$5,Setup!$C$6,IF(D47=Setup!$C$6,Setup!$C$5,""))))</f>
        <v/>
      </c>
      <c r="H47" s="47" t="str">
        <f>IF(D47="","",SUMPRODUCT((Days!$C$2:$C$367=ROW())*(Days!$G$2:$G$367&lt;&gt;"")))</f>
        <v/>
      </c>
    </row>
    <row r="48" spans="2:8" x14ac:dyDescent="0.35">
      <c r="B48" s="44"/>
      <c r="C48" s="44"/>
      <c r="D48" s="45"/>
      <c r="E48" s="45"/>
      <c r="F48" s="46"/>
      <c r="G48" s="47" t="str">
        <f>IF(D48="","",IF(E48=Lists!$Q$2,"Not counted (per plan)",IF(D48=Setup!$C$5,Setup!$C$6,IF(D48=Setup!$C$6,Setup!$C$5,""))))</f>
        <v/>
      </c>
      <c r="H48" s="47" t="str">
        <f>IF(D48="","",SUMPRODUCT((Days!$C$2:$C$367=ROW())*(Days!$G$2:$G$367&lt;&gt;"")))</f>
        <v/>
      </c>
    </row>
    <row r="49" spans="2:8" x14ac:dyDescent="0.35">
      <c r="B49" s="48"/>
      <c r="C49" s="48"/>
      <c r="D49" s="49"/>
      <c r="E49" s="49"/>
      <c r="F49" s="50"/>
      <c r="G49" s="47" t="str">
        <f>IF(D49="","",IF(E49=Lists!$Q$2,"Not counted (per plan)",IF(D49=Setup!$C$5,Setup!$C$6,IF(D49=Setup!$C$6,Setup!$C$5,""))))</f>
        <v/>
      </c>
      <c r="H49" s="47" t="str">
        <f>IF(D49="","",SUMPRODUCT((Days!$C$2:$C$367=ROW())*(Days!$G$2:$G$367&lt;&gt;"")))</f>
        <v/>
      </c>
    </row>
    <row r="50" spans="2:8" x14ac:dyDescent="0.35">
      <c r="B50" s="44"/>
      <c r="C50" s="44"/>
      <c r="D50" s="45"/>
      <c r="E50" s="45"/>
      <c r="F50" s="46"/>
      <c r="G50" s="47" t="str">
        <f>IF(D50="","",IF(E50=Lists!$Q$2,"Not counted (per plan)",IF(D50=Setup!$C$5,Setup!$C$6,IF(D50=Setup!$C$6,Setup!$C$5,""))))</f>
        <v/>
      </c>
      <c r="H50" s="47" t="str">
        <f>IF(D50="","",SUMPRODUCT((Days!$C$2:$C$367=ROW())*(Days!$G$2:$G$367&lt;&gt;"")))</f>
        <v/>
      </c>
    </row>
    <row r="51" spans="2:8" x14ac:dyDescent="0.35">
      <c r="B51" s="48"/>
      <c r="C51" s="48"/>
      <c r="D51" s="49"/>
      <c r="E51" s="49"/>
      <c r="F51" s="50"/>
      <c r="G51" s="47" t="str">
        <f>IF(D51="","",IF(E51=Lists!$Q$2,"Not counted (per plan)",IF(D51=Setup!$C$5,Setup!$C$6,IF(D51=Setup!$C$6,Setup!$C$5,""))))</f>
        <v/>
      </c>
      <c r="H51" s="47" t="str">
        <f>IF(D51="","",SUMPRODUCT((Days!$C$2:$C$367=ROW())*(Days!$G$2:$G$367&lt;&gt;"")))</f>
        <v/>
      </c>
    </row>
    <row r="52" spans="2:8" x14ac:dyDescent="0.35">
      <c r="B52" s="44"/>
      <c r="C52" s="44"/>
      <c r="D52" s="45"/>
      <c r="E52" s="45"/>
      <c r="F52" s="46"/>
      <c r="G52" s="47" t="str">
        <f>IF(D52="","",IF(E52=Lists!$Q$2,"Not counted (per plan)",IF(D52=Setup!$C$5,Setup!$C$6,IF(D52=Setup!$C$6,Setup!$C$5,""))))</f>
        <v/>
      </c>
      <c r="H52" s="47" t="str">
        <f>IF(D52="","",SUMPRODUCT((Days!$C$2:$C$367=ROW())*(Days!$G$2:$G$367&lt;&gt;"")))</f>
        <v/>
      </c>
    </row>
    <row r="53" spans="2:8" x14ac:dyDescent="0.35">
      <c r="B53" s="48"/>
      <c r="C53" s="48"/>
      <c r="D53" s="49"/>
      <c r="E53" s="49"/>
      <c r="F53" s="50"/>
      <c r="G53" s="47" t="str">
        <f>IF(D53="","",IF(E53=Lists!$Q$2,"Not counted (per plan)",IF(D53=Setup!$C$5,Setup!$C$6,IF(D53=Setup!$C$6,Setup!$C$5,""))))</f>
        <v/>
      </c>
      <c r="H53" s="47" t="str">
        <f>IF(D53="","",SUMPRODUCT((Days!$C$2:$C$367=ROW())*(Days!$G$2:$G$367&lt;&gt;"")))</f>
        <v/>
      </c>
    </row>
    <row r="54" spans="2:8" x14ac:dyDescent="0.35">
      <c r="B54" s="44"/>
      <c r="C54" s="44"/>
      <c r="D54" s="45"/>
      <c r="E54" s="45"/>
      <c r="F54" s="46"/>
      <c r="G54" s="47" t="str">
        <f>IF(D54="","",IF(E54=Lists!$Q$2,"Not counted (per plan)",IF(D54=Setup!$C$5,Setup!$C$6,IF(D54=Setup!$C$6,Setup!$C$5,""))))</f>
        <v/>
      </c>
      <c r="H54" s="47" t="str">
        <f>IF(D54="","",SUMPRODUCT((Days!$C$2:$C$367=ROW())*(Days!$G$2:$G$367&lt;&gt;"")))</f>
        <v/>
      </c>
    </row>
    <row r="55" spans="2:8" x14ac:dyDescent="0.35">
      <c r="B55" s="48"/>
      <c r="C55" s="48"/>
      <c r="D55" s="49"/>
      <c r="E55" s="49"/>
      <c r="F55" s="50"/>
      <c r="G55" s="47" t="str">
        <f>IF(D55="","",IF(E55=Lists!$Q$2,"Not counted (per plan)",IF(D55=Setup!$C$5,Setup!$C$6,IF(D55=Setup!$C$6,Setup!$C$5,""))))</f>
        <v/>
      </c>
      <c r="H55" s="47" t="str">
        <f>IF(D55="","",SUMPRODUCT((Days!$C$2:$C$367=ROW())*(Days!$G$2:$G$367&lt;&gt;"")))</f>
        <v/>
      </c>
    </row>
    <row r="56" spans="2:8" x14ac:dyDescent="0.35">
      <c r="B56" s="44"/>
      <c r="C56" s="44"/>
      <c r="D56" s="45"/>
      <c r="E56" s="45"/>
      <c r="F56" s="46"/>
      <c r="G56" s="47" t="str">
        <f>IF(D56="","",IF(E56=Lists!$Q$2,"Not counted (per plan)",IF(D56=Setup!$C$5,Setup!$C$6,IF(D56=Setup!$C$6,Setup!$C$5,""))))</f>
        <v/>
      </c>
      <c r="H56" s="47" t="str">
        <f>IF(D56="","",SUMPRODUCT((Days!$C$2:$C$367=ROW())*(Days!$G$2:$G$367&lt;&gt;"")))</f>
        <v/>
      </c>
    </row>
    <row r="57" spans="2:8" x14ac:dyDescent="0.35">
      <c r="B57" s="48"/>
      <c r="C57" s="48"/>
      <c r="D57" s="49"/>
      <c r="E57" s="49"/>
      <c r="F57" s="50"/>
      <c r="G57" s="47" t="str">
        <f>IF(D57="","",IF(E57=Lists!$Q$2,"Not counted (per plan)",IF(D57=Setup!$C$5,Setup!$C$6,IF(D57=Setup!$C$6,Setup!$C$5,""))))</f>
        <v/>
      </c>
      <c r="H57" s="47" t="str">
        <f>IF(D57="","",SUMPRODUCT((Days!$C$2:$C$367=ROW())*(Days!$G$2:$G$367&lt;&gt;"")))</f>
        <v/>
      </c>
    </row>
    <row r="58" spans="2:8" x14ac:dyDescent="0.35">
      <c r="B58" s="44"/>
      <c r="C58" s="44"/>
      <c r="D58" s="45"/>
      <c r="E58" s="45"/>
      <c r="F58" s="46"/>
      <c r="G58" s="47" t="str">
        <f>IF(D58="","",IF(E58=Lists!$Q$2,"Not counted (per plan)",IF(D58=Setup!$C$5,Setup!$C$6,IF(D58=Setup!$C$6,Setup!$C$5,""))))</f>
        <v/>
      </c>
      <c r="H58" s="47" t="str">
        <f>IF(D58="","",SUMPRODUCT((Days!$C$2:$C$367=ROW())*(Days!$G$2:$G$367&lt;&gt;"")))</f>
        <v/>
      </c>
    </row>
    <row r="59" spans="2:8" x14ac:dyDescent="0.35">
      <c r="B59" s="48"/>
      <c r="C59" s="48"/>
      <c r="D59" s="49"/>
      <c r="E59" s="49"/>
      <c r="F59" s="50"/>
      <c r="G59" s="47" t="str">
        <f>IF(D59="","",IF(E59=Lists!$Q$2,"Not counted (per plan)",IF(D59=Setup!$C$5,Setup!$C$6,IF(D59=Setup!$C$6,Setup!$C$5,""))))</f>
        <v/>
      </c>
      <c r="H59" s="47" t="str">
        <f>IF(D59="","",SUMPRODUCT((Days!$C$2:$C$367=ROW())*(Days!$G$2:$G$367&lt;&gt;"")))</f>
        <v/>
      </c>
    </row>
    <row r="60" spans="2:8" x14ac:dyDescent="0.35">
      <c r="B60" s="44"/>
      <c r="C60" s="44"/>
      <c r="D60" s="45"/>
      <c r="E60" s="45"/>
      <c r="F60" s="46"/>
      <c r="G60" s="47" t="str">
        <f>IF(D60="","",IF(E60=Lists!$Q$2,"Not counted (per plan)",IF(D60=Setup!$C$5,Setup!$C$6,IF(D60=Setup!$C$6,Setup!$C$5,""))))</f>
        <v/>
      </c>
      <c r="H60" s="47" t="str">
        <f>IF(D60="","",SUMPRODUCT((Days!$C$2:$C$367=ROW())*(Days!$G$2:$G$367&lt;&gt;"")))</f>
        <v/>
      </c>
    </row>
    <row r="61" spans="2:8" x14ac:dyDescent="0.35">
      <c r="B61" s="48"/>
      <c r="C61" s="48"/>
      <c r="D61" s="49"/>
      <c r="E61" s="49"/>
      <c r="F61" s="50"/>
      <c r="G61" s="47" t="str">
        <f>IF(D61="","",IF(E61=Lists!$Q$2,"Not counted (per plan)",IF(D61=Setup!$C$5,Setup!$C$6,IF(D61=Setup!$C$6,Setup!$C$5,""))))</f>
        <v/>
      </c>
      <c r="H61" s="47" t="str">
        <f>IF(D61="","",SUMPRODUCT((Days!$C$2:$C$367=ROW())*(Days!$G$2:$G$367&lt;&gt;"")))</f>
        <v/>
      </c>
    </row>
    <row r="62" spans="2:8" x14ac:dyDescent="0.35">
      <c r="B62" s="44"/>
      <c r="C62" s="44"/>
      <c r="D62" s="45"/>
      <c r="E62" s="45"/>
      <c r="F62" s="46"/>
      <c r="G62" s="47" t="str">
        <f>IF(D62="","",IF(E62=Lists!$Q$2,"Not counted (per plan)",IF(D62=Setup!$C$5,Setup!$C$6,IF(D62=Setup!$C$6,Setup!$C$5,""))))</f>
        <v/>
      </c>
      <c r="H62" s="47" t="str">
        <f>IF(D62="","",SUMPRODUCT((Days!$C$2:$C$367=ROW())*(Days!$G$2:$G$367&lt;&gt;"")))</f>
        <v/>
      </c>
    </row>
    <row r="63" spans="2:8" x14ac:dyDescent="0.35">
      <c r="B63" s="48"/>
      <c r="C63" s="48"/>
      <c r="D63" s="49"/>
      <c r="E63" s="49"/>
      <c r="F63" s="50"/>
      <c r="G63" s="47" t="str">
        <f>IF(D63="","",IF(E63=Lists!$Q$2,"Not counted (per plan)",IF(D63=Setup!$C$5,Setup!$C$6,IF(D63=Setup!$C$6,Setup!$C$5,""))))</f>
        <v/>
      </c>
      <c r="H63" s="47" t="str">
        <f>IF(D63="","",SUMPRODUCT((Days!$C$2:$C$367=ROW())*(Days!$G$2:$G$367&lt;&gt;"")))</f>
        <v/>
      </c>
    </row>
    <row r="64" spans="2:8" x14ac:dyDescent="0.35">
      <c r="B64" s="44"/>
      <c r="C64" s="44"/>
      <c r="D64" s="45"/>
      <c r="E64" s="45"/>
      <c r="F64" s="46"/>
      <c r="G64" s="47" t="str">
        <f>IF(D64="","",IF(E64=Lists!$Q$2,"Not counted (per plan)",IF(D64=Setup!$C$5,Setup!$C$6,IF(D64=Setup!$C$6,Setup!$C$5,""))))</f>
        <v/>
      </c>
      <c r="H64" s="47" t="str">
        <f>IF(D64="","",SUMPRODUCT((Days!$C$2:$C$367=ROW())*(Days!$G$2:$G$367&lt;&gt;"")))</f>
        <v/>
      </c>
    </row>
    <row r="65" spans="2:8" x14ac:dyDescent="0.35">
      <c r="B65" s="48"/>
      <c r="C65" s="48"/>
      <c r="D65" s="49"/>
      <c r="E65" s="49"/>
      <c r="F65" s="50"/>
      <c r="G65" s="47" t="str">
        <f>IF(D65="","",IF(E65=Lists!$Q$2,"Not counted (per plan)",IF(D65=Setup!$C$5,Setup!$C$6,IF(D65=Setup!$C$6,Setup!$C$5,""))))</f>
        <v/>
      </c>
      <c r="H65" s="47" t="str">
        <f>IF(D65="","",SUMPRODUCT((Days!$C$2:$C$367=ROW())*(Days!$G$2:$G$367&lt;&gt;"")))</f>
        <v/>
      </c>
    </row>
    <row r="66" spans="2:8" x14ac:dyDescent="0.35">
      <c r="B66" s="44"/>
      <c r="C66" s="44"/>
      <c r="D66" s="45"/>
      <c r="E66" s="45"/>
      <c r="F66" s="46"/>
      <c r="G66" s="47" t="str">
        <f>IF(D66="","",IF(E66=Lists!$Q$2,"Not counted (per plan)",IF(D66=Setup!$C$5,Setup!$C$6,IF(D66=Setup!$C$6,Setup!$C$5,""))))</f>
        <v/>
      </c>
      <c r="H66" s="47" t="str">
        <f>IF(D66="","",SUMPRODUCT((Days!$C$2:$C$367=ROW())*(Days!$G$2:$G$367&lt;&gt;"")))</f>
        <v/>
      </c>
    </row>
    <row r="67" spans="2:8" x14ac:dyDescent="0.35">
      <c r="B67" s="48"/>
      <c r="C67" s="48"/>
      <c r="D67" s="49"/>
      <c r="E67" s="49"/>
      <c r="F67" s="50"/>
      <c r="G67" s="47" t="str">
        <f>IF(D67="","",IF(E67=Lists!$Q$2,"Not counted (per plan)",IF(D67=Setup!$C$5,Setup!$C$6,IF(D67=Setup!$C$6,Setup!$C$5,""))))</f>
        <v/>
      </c>
      <c r="H67" s="47" t="str">
        <f>IF(D67="","",SUMPRODUCT((Days!$C$2:$C$367=ROW())*(Days!$G$2:$G$367&lt;&gt;"")))</f>
        <v/>
      </c>
    </row>
    <row r="68" spans="2:8" x14ac:dyDescent="0.35">
      <c r="B68" s="44"/>
      <c r="C68" s="44"/>
      <c r="D68" s="45"/>
      <c r="E68" s="45"/>
      <c r="F68" s="46"/>
      <c r="G68" s="47" t="str">
        <f>IF(D68="","",IF(E68=Lists!$Q$2,"Not counted (per plan)",IF(D68=Setup!$C$5,Setup!$C$6,IF(D68=Setup!$C$6,Setup!$C$5,""))))</f>
        <v/>
      </c>
      <c r="H68" s="47" t="str">
        <f>IF(D68="","",SUMPRODUCT((Days!$C$2:$C$367=ROW())*(Days!$G$2:$G$367&lt;&gt;"")))</f>
        <v/>
      </c>
    </row>
    <row r="69" spans="2:8" x14ac:dyDescent="0.35">
      <c r="B69" s="48"/>
      <c r="C69" s="48"/>
      <c r="D69" s="49"/>
      <c r="E69" s="49"/>
      <c r="F69" s="50"/>
      <c r="G69" s="47" t="str">
        <f>IF(D69="","",IF(E69=Lists!$Q$2,"Not counted (per plan)",IF(D69=Setup!$C$5,Setup!$C$6,IF(D69=Setup!$C$6,Setup!$C$5,""))))</f>
        <v/>
      </c>
      <c r="H69" s="47" t="str">
        <f>IF(D69="","",SUMPRODUCT((Days!$C$2:$C$367=ROW())*(Days!$G$2:$G$367&lt;&gt;"")))</f>
        <v/>
      </c>
    </row>
    <row r="70" spans="2:8" x14ac:dyDescent="0.35">
      <c r="B70" s="44"/>
      <c r="C70" s="44"/>
      <c r="D70" s="45"/>
      <c r="E70" s="45"/>
      <c r="F70" s="46"/>
      <c r="G70" s="47" t="str">
        <f>IF(D70="","",IF(E70=Lists!$Q$2,"Not counted (per plan)",IF(D70=Setup!$C$5,Setup!$C$6,IF(D70=Setup!$C$6,Setup!$C$5,""))))</f>
        <v/>
      </c>
      <c r="H70" s="47" t="str">
        <f>IF(D70="","",SUMPRODUCT((Days!$C$2:$C$367=ROW())*(Days!$G$2:$G$367&lt;&gt;"")))</f>
        <v/>
      </c>
    </row>
    <row r="71" spans="2:8" x14ac:dyDescent="0.35">
      <c r="B71" s="48"/>
      <c r="C71" s="48"/>
      <c r="D71" s="49"/>
      <c r="E71" s="49"/>
      <c r="F71" s="50"/>
      <c r="G71" s="47" t="str">
        <f>IF(D71="","",IF(E71=Lists!$Q$2,"Not counted (per plan)",IF(D71=Setup!$C$5,Setup!$C$6,IF(D71=Setup!$C$6,Setup!$C$5,""))))</f>
        <v/>
      </c>
      <c r="H71" s="47" t="str">
        <f>IF(D71="","",SUMPRODUCT((Days!$C$2:$C$367=ROW())*(Days!$G$2:$G$367&lt;&gt;"")))</f>
        <v/>
      </c>
    </row>
    <row r="72" spans="2:8" x14ac:dyDescent="0.35">
      <c r="B72" s="44"/>
      <c r="C72" s="44"/>
      <c r="D72" s="45"/>
      <c r="E72" s="45"/>
      <c r="F72" s="46"/>
      <c r="G72" s="47" t="str">
        <f>IF(D72="","",IF(E72=Lists!$Q$2,"Not counted (per plan)",IF(D72=Setup!$C$5,Setup!$C$6,IF(D72=Setup!$C$6,Setup!$C$5,""))))</f>
        <v/>
      </c>
      <c r="H72" s="47" t="str">
        <f>IF(D72="","",SUMPRODUCT((Days!$C$2:$C$367=ROW())*(Days!$G$2:$G$367&lt;&gt;"")))</f>
        <v/>
      </c>
    </row>
    <row r="73" spans="2:8" x14ac:dyDescent="0.35">
      <c r="B73" s="48"/>
      <c r="C73" s="48"/>
      <c r="D73" s="49"/>
      <c r="E73" s="49"/>
      <c r="F73" s="50"/>
      <c r="G73" s="47" t="str">
        <f>IF(D73="","",IF(E73=Lists!$Q$2,"Not counted (per plan)",IF(D73=Setup!$C$5,Setup!$C$6,IF(D73=Setup!$C$6,Setup!$C$5,""))))</f>
        <v/>
      </c>
      <c r="H73" s="47" t="str">
        <f>IF(D73="","",SUMPRODUCT((Days!$C$2:$C$367=ROW())*(Days!$G$2:$G$367&lt;&gt;"")))</f>
        <v/>
      </c>
    </row>
    <row r="74" spans="2:8" x14ac:dyDescent="0.35">
      <c r="B74" s="44"/>
      <c r="C74" s="44"/>
      <c r="D74" s="45"/>
      <c r="E74" s="45"/>
      <c r="F74" s="46"/>
      <c r="G74" s="47" t="str">
        <f>IF(D74="","",IF(E74=Lists!$Q$2,"Not counted (per plan)",IF(D74=Setup!$C$5,Setup!$C$6,IF(D74=Setup!$C$6,Setup!$C$5,""))))</f>
        <v/>
      </c>
      <c r="H74" s="47" t="str">
        <f>IF(D74="","",SUMPRODUCT((Days!$C$2:$C$367=ROW())*(Days!$G$2:$G$367&lt;&gt;"")))</f>
        <v/>
      </c>
    </row>
    <row r="75" spans="2:8" x14ac:dyDescent="0.35">
      <c r="B75" s="48"/>
      <c r="C75" s="48"/>
      <c r="D75" s="49"/>
      <c r="E75" s="49"/>
      <c r="F75" s="50"/>
      <c r="G75" s="47" t="str">
        <f>IF(D75="","",IF(E75=Lists!$Q$2,"Not counted (per plan)",IF(D75=Setup!$C$5,Setup!$C$6,IF(D75=Setup!$C$6,Setup!$C$5,""))))</f>
        <v/>
      </c>
      <c r="H75" s="47" t="str">
        <f>IF(D75="","",SUMPRODUCT((Days!$C$2:$C$367=ROW())*(Days!$G$2:$G$367&lt;&gt;"")))</f>
        <v/>
      </c>
    </row>
    <row r="76" spans="2:8" x14ac:dyDescent="0.35">
      <c r="B76" s="44"/>
      <c r="C76" s="44"/>
      <c r="D76" s="45"/>
      <c r="E76" s="45"/>
      <c r="F76" s="46"/>
      <c r="G76" s="47" t="str">
        <f>IF(D76="","",IF(E76=Lists!$Q$2,"Not counted (per plan)",IF(D76=Setup!$C$5,Setup!$C$6,IF(D76=Setup!$C$6,Setup!$C$5,""))))</f>
        <v/>
      </c>
      <c r="H76" s="47" t="str">
        <f>IF(D76="","",SUMPRODUCT((Days!$C$2:$C$367=ROW())*(Days!$G$2:$G$367&lt;&gt;"")))</f>
        <v/>
      </c>
    </row>
    <row r="77" spans="2:8" x14ac:dyDescent="0.35">
      <c r="B77" s="48"/>
      <c r="C77" s="48"/>
      <c r="D77" s="49"/>
      <c r="E77" s="49"/>
      <c r="F77" s="50"/>
      <c r="G77" s="47" t="str">
        <f>IF(D77="","",IF(E77=Lists!$Q$2,"Not counted (per plan)",IF(D77=Setup!$C$5,Setup!$C$6,IF(D77=Setup!$C$6,Setup!$C$5,""))))</f>
        <v/>
      </c>
      <c r="H77" s="47" t="str">
        <f>IF(D77="","",SUMPRODUCT((Days!$C$2:$C$367=ROW())*(Days!$G$2:$G$367&lt;&gt;"")))</f>
        <v/>
      </c>
    </row>
    <row r="78" spans="2:8" x14ac:dyDescent="0.35">
      <c r="B78" s="44"/>
      <c r="C78" s="44"/>
      <c r="D78" s="45"/>
      <c r="E78" s="45"/>
      <c r="F78" s="46"/>
      <c r="G78" s="47" t="str">
        <f>IF(D78="","",IF(E78=Lists!$Q$2,"Not counted (per plan)",IF(D78=Setup!$C$5,Setup!$C$6,IF(D78=Setup!$C$6,Setup!$C$5,""))))</f>
        <v/>
      </c>
      <c r="H78" s="47" t="str">
        <f>IF(D78="","",SUMPRODUCT((Days!$C$2:$C$367=ROW())*(Days!$G$2:$G$367&lt;&gt;"")))</f>
        <v/>
      </c>
    </row>
    <row r="79" spans="2:8" x14ac:dyDescent="0.35">
      <c r="B79" s="48"/>
      <c r="C79" s="48"/>
      <c r="D79" s="49"/>
      <c r="E79" s="49"/>
      <c r="F79" s="50"/>
      <c r="G79" s="47" t="str">
        <f>IF(D79="","",IF(E79=Lists!$Q$2,"Not counted (per plan)",IF(D79=Setup!$C$5,Setup!$C$6,IF(D79=Setup!$C$6,Setup!$C$5,""))))</f>
        <v/>
      </c>
      <c r="H79" s="47" t="str">
        <f>IF(D79="","",SUMPRODUCT((Days!$C$2:$C$367=ROW())*(Days!$G$2:$G$367&lt;&gt;"")))</f>
        <v/>
      </c>
    </row>
    <row r="80" spans="2:8" x14ac:dyDescent="0.35">
      <c r="B80" s="44"/>
      <c r="C80" s="44"/>
      <c r="D80" s="45"/>
      <c r="E80" s="45"/>
      <c r="F80" s="46"/>
      <c r="G80" s="47" t="str">
        <f>IF(D80="","",IF(E80=Lists!$Q$2,"Not counted (per plan)",IF(D80=Setup!$C$5,Setup!$C$6,IF(D80=Setup!$C$6,Setup!$C$5,""))))</f>
        <v/>
      </c>
      <c r="H80" s="47" t="str">
        <f>IF(D80="","",SUMPRODUCT((Days!$C$2:$C$367=ROW())*(Days!$G$2:$G$367&lt;&gt;"")))</f>
        <v/>
      </c>
    </row>
    <row r="81" spans="2:8" x14ac:dyDescent="0.35">
      <c r="B81" s="48"/>
      <c r="C81" s="48"/>
      <c r="D81" s="49"/>
      <c r="E81" s="49"/>
      <c r="F81" s="50"/>
      <c r="G81" s="47" t="str">
        <f>IF(D81="","",IF(E81=Lists!$Q$2,"Not counted (per plan)",IF(D81=Setup!$C$5,Setup!$C$6,IF(D81=Setup!$C$6,Setup!$C$5,""))))</f>
        <v/>
      </c>
      <c r="H81" s="47" t="str">
        <f>IF(D81="","",SUMPRODUCT((Days!$C$2:$C$367=ROW())*(Days!$G$2:$G$367&lt;&gt;"")))</f>
        <v/>
      </c>
    </row>
    <row r="82" spans="2:8" x14ac:dyDescent="0.35">
      <c r="B82" s="44"/>
      <c r="C82" s="44"/>
      <c r="D82" s="45"/>
      <c r="E82" s="45"/>
      <c r="F82" s="46"/>
      <c r="G82" s="47" t="str">
        <f>IF(D82="","",IF(E82=Lists!$Q$2,"Not counted (per plan)",IF(D82=Setup!$C$5,Setup!$C$6,IF(D82=Setup!$C$6,Setup!$C$5,""))))</f>
        <v/>
      </c>
      <c r="H82" s="47" t="str">
        <f>IF(D82="","",SUMPRODUCT((Days!$C$2:$C$367=ROW())*(Days!$G$2:$G$367&lt;&gt;"")))</f>
        <v/>
      </c>
    </row>
    <row r="83" spans="2:8" x14ac:dyDescent="0.35">
      <c r="B83" s="48"/>
      <c r="C83" s="48"/>
      <c r="D83" s="49"/>
      <c r="E83" s="49"/>
      <c r="F83" s="50"/>
      <c r="G83" s="47" t="str">
        <f>IF(D83="","",IF(E83=Lists!$Q$2,"Not counted (per plan)",IF(D83=Setup!$C$5,Setup!$C$6,IF(D83=Setup!$C$6,Setup!$C$5,""))))</f>
        <v/>
      </c>
      <c r="H83" s="47" t="str">
        <f>IF(D83="","",SUMPRODUCT((Days!$C$2:$C$367=ROW())*(Days!$G$2:$G$367&lt;&gt;"")))</f>
        <v/>
      </c>
    </row>
    <row r="84" spans="2:8" x14ac:dyDescent="0.35">
      <c r="B84" s="44"/>
      <c r="C84" s="44"/>
      <c r="D84" s="45"/>
      <c r="E84" s="45"/>
      <c r="F84" s="46"/>
      <c r="G84" s="47" t="str">
        <f>IF(D84="","",IF(E84=Lists!$Q$2,"Not counted (per plan)",IF(D84=Setup!$C$5,Setup!$C$6,IF(D84=Setup!$C$6,Setup!$C$5,""))))</f>
        <v/>
      </c>
      <c r="H84" s="47" t="str">
        <f>IF(D84="","",SUMPRODUCT((Days!$C$2:$C$367=ROW())*(Days!$G$2:$G$367&lt;&gt;"")))</f>
        <v/>
      </c>
    </row>
    <row r="85" spans="2:8" x14ac:dyDescent="0.35">
      <c r="B85" s="48"/>
      <c r="C85" s="48"/>
      <c r="D85" s="49"/>
      <c r="E85" s="49"/>
      <c r="F85" s="50"/>
      <c r="G85" s="47" t="str">
        <f>IF(D85="","",IF(E85=Lists!$Q$2,"Not counted (per plan)",IF(D85=Setup!$C$5,Setup!$C$6,IF(D85=Setup!$C$6,Setup!$C$5,""))))</f>
        <v/>
      </c>
      <c r="H85" s="47" t="str">
        <f>IF(D85="","",SUMPRODUCT((Days!$C$2:$C$367=ROW())*(Days!$G$2:$G$367&lt;&gt;"")))</f>
        <v/>
      </c>
    </row>
    <row r="86" spans="2:8" x14ac:dyDescent="0.35">
      <c r="B86" s="44"/>
      <c r="C86" s="44"/>
      <c r="D86" s="45"/>
      <c r="E86" s="45"/>
      <c r="F86" s="46"/>
      <c r="G86" s="47" t="str">
        <f>IF(D86="","",IF(E86=Lists!$Q$2,"Not counted (per plan)",IF(D86=Setup!$C$5,Setup!$C$6,IF(D86=Setup!$C$6,Setup!$C$5,""))))</f>
        <v/>
      </c>
      <c r="H86" s="47" t="str">
        <f>IF(D86="","",SUMPRODUCT((Days!$C$2:$C$367=ROW())*(Days!$G$2:$G$367&lt;&gt;"")))</f>
        <v/>
      </c>
    </row>
    <row r="87" spans="2:8" x14ac:dyDescent="0.35">
      <c r="B87" s="48"/>
      <c r="C87" s="48"/>
      <c r="D87" s="49"/>
      <c r="E87" s="49"/>
      <c r="F87" s="50"/>
      <c r="G87" s="47" t="str">
        <f>IF(D87="","",IF(E87=Lists!$Q$2,"Not counted (per plan)",IF(D87=Setup!$C$5,Setup!$C$6,IF(D87=Setup!$C$6,Setup!$C$5,""))))</f>
        <v/>
      </c>
      <c r="H87" s="47" t="str">
        <f>IF(D87="","",SUMPRODUCT((Days!$C$2:$C$367=ROW())*(Days!$G$2:$G$367&lt;&gt;"")))</f>
        <v/>
      </c>
    </row>
    <row r="88" spans="2:8" x14ac:dyDescent="0.35">
      <c r="B88" s="44"/>
      <c r="C88" s="44"/>
      <c r="D88" s="45"/>
      <c r="E88" s="45"/>
      <c r="F88" s="46"/>
      <c r="G88" s="47" t="str">
        <f>IF(D88="","",IF(E88=Lists!$Q$2,"Not counted (per plan)",IF(D88=Setup!$C$5,Setup!$C$6,IF(D88=Setup!$C$6,Setup!$C$5,""))))</f>
        <v/>
      </c>
      <c r="H88" s="47" t="str">
        <f>IF(D88="","",SUMPRODUCT((Days!$C$2:$C$367=ROW())*(Days!$G$2:$G$367&lt;&gt;"")))</f>
        <v/>
      </c>
    </row>
    <row r="89" spans="2:8" x14ac:dyDescent="0.35">
      <c r="B89" s="48"/>
      <c r="C89" s="48"/>
      <c r="D89" s="49"/>
      <c r="E89" s="49"/>
      <c r="F89" s="50"/>
      <c r="G89" s="47" t="str">
        <f>IF(D89="","",IF(E89=Lists!$Q$2,"Not counted (per plan)",IF(D89=Setup!$C$5,Setup!$C$6,IF(D89=Setup!$C$6,Setup!$C$5,""))))</f>
        <v/>
      </c>
      <c r="H89" s="47" t="str">
        <f>IF(D89="","",SUMPRODUCT((Days!$C$2:$C$367=ROW())*(Days!$G$2:$G$367&lt;&gt;"")))</f>
        <v/>
      </c>
    </row>
    <row r="90" spans="2:8" x14ac:dyDescent="0.35">
      <c r="B90" s="44"/>
      <c r="C90" s="44"/>
      <c r="D90" s="45"/>
      <c r="E90" s="45"/>
      <c r="F90" s="46"/>
      <c r="G90" s="47" t="str">
        <f>IF(D90="","",IF(E90=Lists!$Q$2,"Not counted (per plan)",IF(D90=Setup!$C$5,Setup!$C$6,IF(D90=Setup!$C$6,Setup!$C$5,""))))</f>
        <v/>
      </c>
      <c r="H90" s="47" t="str">
        <f>IF(D90="","",SUMPRODUCT((Days!$C$2:$C$367=ROW())*(Days!$G$2:$G$367&lt;&gt;"")))</f>
        <v/>
      </c>
    </row>
    <row r="91" spans="2:8" x14ac:dyDescent="0.35">
      <c r="B91" s="48"/>
      <c r="C91" s="48"/>
      <c r="D91" s="49"/>
      <c r="E91" s="49"/>
      <c r="F91" s="50"/>
      <c r="G91" s="47" t="str">
        <f>IF(D91="","",IF(E91=Lists!$Q$2,"Not counted (per plan)",IF(D91=Setup!$C$5,Setup!$C$6,IF(D91=Setup!$C$6,Setup!$C$5,""))))</f>
        <v/>
      </c>
      <c r="H91" s="47" t="str">
        <f>IF(D91="","",SUMPRODUCT((Days!$C$2:$C$367=ROW())*(Days!$G$2:$G$367&lt;&gt;"")))</f>
        <v/>
      </c>
    </row>
    <row r="92" spans="2:8" x14ac:dyDescent="0.35">
      <c r="B92" s="44"/>
      <c r="C92" s="44"/>
      <c r="D92" s="45"/>
      <c r="E92" s="45"/>
      <c r="F92" s="46"/>
      <c r="G92" s="47" t="str">
        <f>IF(D92="","",IF(E92=Lists!$Q$2,"Not counted (per plan)",IF(D92=Setup!$C$5,Setup!$C$6,IF(D92=Setup!$C$6,Setup!$C$5,""))))</f>
        <v/>
      </c>
      <c r="H92" s="47" t="str">
        <f>IF(D92="","",SUMPRODUCT((Days!$C$2:$C$367=ROW())*(Days!$G$2:$G$367&lt;&gt;"")))</f>
        <v/>
      </c>
    </row>
    <row r="93" spans="2:8" x14ac:dyDescent="0.35">
      <c r="B93" s="48"/>
      <c r="C93" s="48"/>
      <c r="D93" s="49"/>
      <c r="E93" s="49"/>
      <c r="F93" s="50"/>
      <c r="G93" s="47" t="str">
        <f>IF(D93="","",IF(E93=Lists!$Q$2,"Not counted (per plan)",IF(D93=Setup!$C$5,Setup!$C$6,IF(D93=Setup!$C$6,Setup!$C$5,""))))</f>
        <v/>
      </c>
      <c r="H93" s="47" t="str">
        <f>IF(D93="","",SUMPRODUCT((Days!$C$2:$C$367=ROW())*(Days!$G$2:$G$367&lt;&gt;"")))</f>
        <v/>
      </c>
    </row>
    <row r="94" spans="2:8" x14ac:dyDescent="0.35">
      <c r="B94" s="44"/>
      <c r="C94" s="44"/>
      <c r="D94" s="45"/>
      <c r="E94" s="45"/>
      <c r="F94" s="46"/>
      <c r="G94" s="47" t="str">
        <f>IF(D94="","",IF(E94=Lists!$Q$2,"Not counted (per plan)",IF(D94=Setup!$C$5,Setup!$C$6,IF(D94=Setup!$C$6,Setup!$C$5,""))))</f>
        <v/>
      </c>
      <c r="H94" s="47" t="str">
        <f>IF(D94="","",SUMPRODUCT((Days!$C$2:$C$367=ROW())*(Days!$G$2:$G$367&lt;&gt;"")))</f>
        <v/>
      </c>
    </row>
    <row r="95" spans="2:8" x14ac:dyDescent="0.35">
      <c r="B95" s="48"/>
      <c r="C95" s="48"/>
      <c r="D95" s="49"/>
      <c r="E95" s="49"/>
      <c r="F95" s="50"/>
      <c r="G95" s="47" t="str">
        <f>IF(D95="","",IF(E95=Lists!$Q$2,"Not counted (per plan)",IF(D95=Setup!$C$5,Setup!$C$6,IF(D95=Setup!$C$6,Setup!$C$5,""))))</f>
        <v/>
      </c>
      <c r="H95" s="47" t="str">
        <f>IF(D95="","",SUMPRODUCT((Days!$C$2:$C$367=ROW())*(Days!$G$2:$G$367&lt;&gt;"")))</f>
        <v/>
      </c>
    </row>
    <row r="96" spans="2:8" x14ac:dyDescent="0.35">
      <c r="B96" s="44"/>
      <c r="C96" s="44"/>
      <c r="D96" s="45"/>
      <c r="E96" s="45"/>
      <c r="F96" s="46"/>
      <c r="G96" s="47" t="str">
        <f>IF(D96="","",IF(E96=Lists!$Q$2,"Not counted (per plan)",IF(D96=Setup!$C$5,Setup!$C$6,IF(D96=Setup!$C$6,Setup!$C$5,""))))</f>
        <v/>
      </c>
      <c r="H96" s="47" t="str">
        <f>IF(D96="","",SUMPRODUCT((Days!$C$2:$C$367=ROW())*(Days!$G$2:$G$367&lt;&gt;"")))</f>
        <v/>
      </c>
    </row>
    <row r="97" spans="2:8" x14ac:dyDescent="0.35">
      <c r="B97" s="48"/>
      <c r="C97" s="48"/>
      <c r="D97" s="49"/>
      <c r="E97" s="49"/>
      <c r="F97" s="50"/>
      <c r="G97" s="47" t="str">
        <f>IF(D97="","",IF(E97=Lists!$Q$2,"Not counted (per plan)",IF(D97=Setup!$C$5,Setup!$C$6,IF(D97=Setup!$C$6,Setup!$C$5,""))))</f>
        <v/>
      </c>
      <c r="H97" s="47" t="str">
        <f>IF(D97="","",SUMPRODUCT((Days!$C$2:$C$367=ROW())*(Days!$G$2:$G$367&lt;&gt;"")))</f>
        <v/>
      </c>
    </row>
    <row r="98" spans="2:8" x14ac:dyDescent="0.35">
      <c r="B98" s="44"/>
      <c r="C98" s="44"/>
      <c r="D98" s="45"/>
      <c r="E98" s="45"/>
      <c r="F98" s="46"/>
      <c r="G98" s="47" t="str">
        <f>IF(D98="","",IF(E98=Lists!$Q$2,"Not counted (per plan)",IF(D98=Setup!$C$5,Setup!$C$6,IF(D98=Setup!$C$6,Setup!$C$5,""))))</f>
        <v/>
      </c>
      <c r="H98" s="47" t="str">
        <f>IF(D98="","",SUMPRODUCT((Days!$C$2:$C$367=ROW())*(Days!$G$2:$G$367&lt;&gt;"")))</f>
        <v/>
      </c>
    </row>
    <row r="99" spans="2:8" x14ac:dyDescent="0.35">
      <c r="B99" s="48"/>
      <c r="C99" s="48"/>
      <c r="D99" s="49"/>
      <c r="E99" s="49"/>
      <c r="F99" s="50"/>
      <c r="G99" s="47" t="str">
        <f>IF(D99="","",IF(E99=Lists!$Q$2,"Not counted (per plan)",IF(D99=Setup!$C$5,Setup!$C$6,IF(D99=Setup!$C$6,Setup!$C$5,""))))</f>
        <v/>
      </c>
      <c r="H99" s="47" t="str">
        <f>IF(D99="","",SUMPRODUCT((Days!$C$2:$C$367=ROW())*(Days!$G$2:$G$367&lt;&gt;"")))</f>
        <v/>
      </c>
    </row>
    <row r="100" spans="2:8" x14ac:dyDescent="0.35">
      <c r="B100" s="44"/>
      <c r="C100" s="44"/>
      <c r="D100" s="45"/>
      <c r="E100" s="45"/>
      <c r="F100" s="46"/>
      <c r="G100" s="47" t="str">
        <f>IF(D100="","",IF(E100=Lists!$Q$2,"Not counted (per plan)",IF(D100=Setup!$C$5,Setup!$C$6,IF(D100=Setup!$C$6,Setup!$C$5,""))))</f>
        <v/>
      </c>
      <c r="H100" s="47" t="str">
        <f>IF(D100="","",SUMPRODUCT((Days!$C$2:$C$367=ROW())*(Days!$G$2:$G$367&lt;&gt;"")))</f>
        <v/>
      </c>
    </row>
    <row r="101" spans="2:8" x14ac:dyDescent="0.35">
      <c r="B101" s="48"/>
      <c r="C101" s="48"/>
      <c r="D101" s="49"/>
      <c r="E101" s="49"/>
      <c r="F101" s="50"/>
      <c r="G101" s="47" t="str">
        <f>IF(D101="","",IF(E101=Lists!$Q$2,"Not counted (per plan)",IF(D101=Setup!$C$5,Setup!$C$6,IF(D101=Setup!$C$6,Setup!$C$5,""))))</f>
        <v/>
      </c>
      <c r="H101" s="47" t="str">
        <f>IF(D101="","",SUMPRODUCT((Days!$C$2:$C$367=ROW())*(Days!$G$2:$G$367&lt;&gt;"")))</f>
        <v/>
      </c>
    </row>
    <row r="102" spans="2:8" x14ac:dyDescent="0.35">
      <c r="B102" s="44"/>
      <c r="C102" s="44"/>
      <c r="D102" s="45"/>
      <c r="E102" s="45"/>
      <c r="F102" s="46"/>
      <c r="G102" s="47" t="str">
        <f>IF(D102="","",IF(E102=Lists!$Q$2,"Not counted (per plan)",IF(D102=Setup!$C$5,Setup!$C$6,IF(D102=Setup!$C$6,Setup!$C$5,""))))</f>
        <v/>
      </c>
      <c r="H102" s="47" t="str">
        <f>IF(D102="","",SUMPRODUCT((Days!$C$2:$C$367=ROW())*(Days!$G$2:$G$367&lt;&gt;"")))</f>
        <v/>
      </c>
    </row>
    <row r="103" spans="2:8" x14ac:dyDescent="0.35">
      <c r="B103" s="48"/>
      <c r="C103" s="48"/>
      <c r="D103" s="49"/>
      <c r="E103" s="49"/>
      <c r="F103" s="50"/>
      <c r="G103" s="47" t="str">
        <f>IF(D103="","",IF(E103=Lists!$Q$2,"Not counted (per plan)",IF(D103=Setup!$C$5,Setup!$C$6,IF(D103=Setup!$C$6,Setup!$C$5,""))))</f>
        <v/>
      </c>
      <c r="H103" s="47" t="str">
        <f>IF(D103="","",SUMPRODUCT((Days!$C$2:$C$367=ROW())*(Days!$G$2:$G$367&lt;&gt;"")))</f>
        <v/>
      </c>
    </row>
    <row r="104" spans="2:8" x14ac:dyDescent="0.35">
      <c r="B104" s="44"/>
      <c r="C104" s="44"/>
      <c r="D104" s="45"/>
      <c r="E104" s="45"/>
      <c r="F104" s="46"/>
      <c r="G104" s="47" t="str">
        <f>IF(D104="","",IF(E104=Lists!$Q$2,"Not counted (per plan)",IF(D104=Setup!$C$5,Setup!$C$6,IF(D104=Setup!$C$6,Setup!$C$5,""))))</f>
        <v/>
      </c>
      <c r="H104" s="47" t="str">
        <f>IF(D104="","",SUMPRODUCT((Days!$C$2:$C$367=ROW())*(Days!$G$2:$G$367&lt;&gt;"")))</f>
        <v/>
      </c>
    </row>
    <row r="105" spans="2:8" x14ac:dyDescent="0.35">
      <c r="B105" s="48"/>
      <c r="C105" s="48"/>
      <c r="D105" s="49"/>
      <c r="E105" s="49"/>
      <c r="F105" s="50"/>
      <c r="G105" s="47" t="str">
        <f>IF(D105="","",IF(E105=Lists!$Q$2,"Not counted (per plan)",IF(D105=Setup!$C$5,Setup!$C$6,IF(D105=Setup!$C$6,Setup!$C$5,""))))</f>
        <v/>
      </c>
      <c r="H105" s="47" t="str">
        <f>IF(D105="","",SUMPRODUCT((Days!$C$2:$C$367=ROW())*(Days!$G$2:$G$367&lt;&gt;"")))</f>
        <v/>
      </c>
    </row>
    <row r="106" spans="2:8" x14ac:dyDescent="0.35">
      <c r="B106" s="44"/>
      <c r="C106" s="44"/>
      <c r="D106" s="45"/>
      <c r="E106" s="45"/>
      <c r="F106" s="46"/>
      <c r="G106" s="47" t="str">
        <f>IF(D106="","",IF(E106=Lists!$Q$2,"Not counted (per plan)",IF(D106=Setup!$C$5,Setup!$C$6,IF(D106=Setup!$C$6,Setup!$C$5,""))))</f>
        <v/>
      </c>
      <c r="H106" s="47" t="str">
        <f>IF(D106="","",SUMPRODUCT((Days!$C$2:$C$367=ROW())*(Days!$G$2:$G$367&lt;&gt;"")))</f>
        <v/>
      </c>
    </row>
    <row r="107" spans="2:8" x14ac:dyDescent="0.35">
      <c r="B107" s="48"/>
      <c r="C107" s="48"/>
      <c r="D107" s="49"/>
      <c r="E107" s="49"/>
      <c r="F107" s="50"/>
      <c r="G107" s="47" t="str">
        <f>IF(D107="","",IF(E107=Lists!$Q$2,"Not counted (per plan)",IF(D107=Setup!$C$5,Setup!$C$6,IF(D107=Setup!$C$6,Setup!$C$5,""))))</f>
        <v/>
      </c>
      <c r="H107" s="47" t="str">
        <f>IF(D107="","",SUMPRODUCT((Days!$C$2:$C$367=ROW())*(Days!$G$2:$G$367&lt;&gt;"")))</f>
        <v/>
      </c>
    </row>
    <row r="108" spans="2:8" x14ac:dyDescent="0.35">
      <c r="B108" s="44"/>
      <c r="C108" s="44"/>
      <c r="D108" s="45"/>
      <c r="E108" s="45"/>
      <c r="F108" s="46"/>
      <c r="G108" s="47" t="str">
        <f>IF(D108="","",IF(E108=Lists!$Q$2,"Not counted (per plan)",IF(D108=Setup!$C$5,Setup!$C$6,IF(D108=Setup!$C$6,Setup!$C$5,""))))</f>
        <v/>
      </c>
      <c r="H108" s="47" t="str">
        <f>IF(D108="","",SUMPRODUCT((Days!$C$2:$C$367=ROW())*(Days!$G$2:$G$367&lt;&gt;"")))</f>
        <v/>
      </c>
    </row>
    <row r="109" spans="2:8" x14ac:dyDescent="0.35">
      <c r="B109" s="48"/>
      <c r="C109" s="48"/>
      <c r="D109" s="49"/>
      <c r="E109" s="49"/>
      <c r="F109" s="50"/>
      <c r="G109" s="47" t="str">
        <f>IF(D109="","",IF(E109=Lists!$Q$2,"Not counted (per plan)",IF(D109=Setup!$C$5,Setup!$C$6,IF(D109=Setup!$C$6,Setup!$C$5,""))))</f>
        <v/>
      </c>
      <c r="H109" s="47" t="str">
        <f>IF(D109="","",SUMPRODUCT((Days!$C$2:$C$367=ROW())*(Days!$G$2:$G$367&lt;&gt;"")))</f>
        <v/>
      </c>
    </row>
    <row r="110" spans="2:8" x14ac:dyDescent="0.35">
      <c r="B110" s="44"/>
      <c r="C110" s="44"/>
      <c r="D110" s="45"/>
      <c r="E110" s="45"/>
      <c r="F110" s="46"/>
      <c r="G110" s="47" t="str">
        <f>IF(D110="","",IF(E110=Lists!$Q$2,"Not counted (per plan)",IF(D110=Setup!$C$5,Setup!$C$6,IF(D110=Setup!$C$6,Setup!$C$5,""))))</f>
        <v/>
      </c>
      <c r="H110" s="47" t="str">
        <f>IF(D110="","",SUMPRODUCT((Days!$C$2:$C$367=ROW())*(Days!$G$2:$G$367&lt;&gt;"")))</f>
        <v/>
      </c>
    </row>
    <row r="111" spans="2:8" x14ac:dyDescent="0.35">
      <c r="B111" s="48"/>
      <c r="C111" s="48"/>
      <c r="D111" s="49"/>
      <c r="E111" s="49"/>
      <c r="F111" s="50"/>
      <c r="G111" s="47" t="str">
        <f>IF(D111="","",IF(E111=Lists!$Q$2,"Not counted (per plan)",IF(D111=Setup!$C$5,Setup!$C$6,IF(D111=Setup!$C$6,Setup!$C$5,""))))</f>
        <v/>
      </c>
      <c r="H111" s="47" t="str">
        <f>IF(D111="","",SUMPRODUCT((Days!$C$2:$C$367=ROW())*(Days!$G$2:$G$367&lt;&gt;"")))</f>
        <v/>
      </c>
    </row>
    <row r="112" spans="2:8" x14ac:dyDescent="0.35">
      <c r="B112" s="44"/>
      <c r="C112" s="44"/>
      <c r="D112" s="45"/>
      <c r="E112" s="45"/>
      <c r="F112" s="46"/>
      <c r="G112" s="47" t="str">
        <f>IF(D112="","",IF(E112=Lists!$Q$2,"Not counted (per plan)",IF(D112=Setup!$C$5,Setup!$C$6,IF(D112=Setup!$C$6,Setup!$C$5,""))))</f>
        <v/>
      </c>
      <c r="H112" s="47" t="str">
        <f>IF(D112="","",SUMPRODUCT((Days!$C$2:$C$367=ROW())*(Days!$G$2:$G$367&lt;&gt;"")))</f>
        <v/>
      </c>
    </row>
    <row r="113" spans="2:8" x14ac:dyDescent="0.35">
      <c r="B113" s="48"/>
      <c r="C113" s="48"/>
      <c r="D113" s="49"/>
      <c r="E113" s="49"/>
      <c r="F113" s="50"/>
      <c r="G113" s="47" t="str">
        <f>IF(D113="","",IF(E113=Lists!$Q$2,"Not counted (per plan)",IF(D113=Setup!$C$5,Setup!$C$6,IF(D113=Setup!$C$6,Setup!$C$5,""))))</f>
        <v/>
      </c>
      <c r="H113" s="47" t="str">
        <f>IF(D113="","",SUMPRODUCT((Days!$C$2:$C$367=ROW())*(Days!$G$2:$G$367&lt;&gt;"")))</f>
        <v/>
      </c>
    </row>
    <row r="114" spans="2:8" x14ac:dyDescent="0.35">
      <c r="B114" s="44"/>
      <c r="C114" s="44"/>
      <c r="D114" s="45"/>
      <c r="E114" s="45"/>
      <c r="F114" s="46"/>
      <c r="G114" s="47" t="str">
        <f>IF(D114="","",IF(E114=Lists!$Q$2,"Not counted (per plan)",IF(D114=Setup!$C$5,Setup!$C$6,IF(D114=Setup!$C$6,Setup!$C$5,""))))</f>
        <v/>
      </c>
      <c r="H114" s="47" t="str">
        <f>IF(D114="","",SUMPRODUCT((Days!$C$2:$C$367=ROW())*(Days!$G$2:$G$367&lt;&gt;"")))</f>
        <v/>
      </c>
    </row>
    <row r="115" spans="2:8" x14ac:dyDescent="0.35">
      <c r="B115" s="48"/>
      <c r="C115" s="48"/>
      <c r="D115" s="49"/>
      <c r="E115" s="49"/>
      <c r="F115" s="50"/>
      <c r="G115" s="47" t="str">
        <f>IF(D115="","",IF(E115=Lists!$Q$2,"Not counted (per plan)",IF(D115=Setup!$C$5,Setup!$C$6,IF(D115=Setup!$C$6,Setup!$C$5,""))))</f>
        <v/>
      </c>
      <c r="H115" s="47" t="str">
        <f>IF(D115="","",SUMPRODUCT((Days!$C$2:$C$367=ROW())*(Days!$G$2:$G$367&lt;&gt;"")))</f>
        <v/>
      </c>
    </row>
    <row r="116" spans="2:8" x14ac:dyDescent="0.35">
      <c r="B116" s="44"/>
      <c r="C116" s="44"/>
      <c r="D116" s="45"/>
      <c r="E116" s="45"/>
      <c r="F116" s="46"/>
      <c r="G116" s="47" t="str">
        <f>IF(D116="","",IF(E116=Lists!$Q$2,"Not counted (per plan)",IF(D116=Setup!$C$5,Setup!$C$6,IF(D116=Setup!$C$6,Setup!$C$5,""))))</f>
        <v/>
      </c>
      <c r="H116" s="47" t="str">
        <f>IF(D116="","",SUMPRODUCT((Days!$C$2:$C$367=ROW())*(Days!$G$2:$G$367&lt;&gt;"")))</f>
        <v/>
      </c>
    </row>
    <row r="117" spans="2:8" x14ac:dyDescent="0.35">
      <c r="B117" s="48"/>
      <c r="C117" s="48"/>
      <c r="D117" s="49"/>
      <c r="E117" s="49"/>
      <c r="F117" s="50"/>
      <c r="G117" s="47" t="str">
        <f>IF(D117="","",IF(E117=Lists!$Q$2,"Not counted (per plan)",IF(D117=Setup!$C$5,Setup!$C$6,IF(D117=Setup!$C$6,Setup!$C$5,""))))</f>
        <v/>
      </c>
      <c r="H117" s="47" t="str">
        <f>IF(D117="","",SUMPRODUCT((Days!$C$2:$C$367=ROW())*(Days!$G$2:$G$367&lt;&gt;"")))</f>
        <v/>
      </c>
    </row>
    <row r="118" spans="2:8" x14ac:dyDescent="0.35">
      <c r="B118" s="44"/>
      <c r="C118" s="44"/>
      <c r="D118" s="45"/>
      <c r="E118" s="45"/>
      <c r="F118" s="46"/>
      <c r="G118" s="47" t="str">
        <f>IF(D118="","",IF(E118=Lists!$Q$2,"Not counted (per plan)",IF(D118=Setup!$C$5,Setup!$C$6,IF(D118=Setup!$C$6,Setup!$C$5,""))))</f>
        <v/>
      </c>
      <c r="H118" s="47" t="str">
        <f>IF(D118="","",SUMPRODUCT((Days!$C$2:$C$367=ROW())*(Days!$G$2:$G$367&lt;&gt;"")))</f>
        <v/>
      </c>
    </row>
    <row r="119" spans="2:8" x14ac:dyDescent="0.35">
      <c r="B119" s="48"/>
      <c r="C119" s="48"/>
      <c r="D119" s="49"/>
      <c r="E119" s="49"/>
      <c r="F119" s="50"/>
      <c r="G119" s="47" t="str">
        <f>IF(D119="","",IF(E119=Lists!$Q$2,"Not counted (per plan)",IF(D119=Setup!$C$5,Setup!$C$6,IF(D119=Setup!$C$6,Setup!$C$5,""))))</f>
        <v/>
      </c>
      <c r="H119" s="47" t="str">
        <f>IF(D119="","",SUMPRODUCT((Days!$C$2:$C$367=ROW())*(Days!$G$2:$G$367&lt;&gt;"")))</f>
        <v/>
      </c>
    </row>
    <row r="120" spans="2:8" x14ac:dyDescent="0.35">
      <c r="B120" s="44"/>
      <c r="C120" s="44"/>
      <c r="D120" s="45"/>
      <c r="E120" s="45"/>
      <c r="F120" s="46"/>
      <c r="G120" s="47" t="str">
        <f>IF(D120="","",IF(E120=Lists!$Q$2,"Not counted (per plan)",IF(D120=Setup!$C$5,Setup!$C$6,IF(D120=Setup!$C$6,Setup!$C$5,""))))</f>
        <v/>
      </c>
      <c r="H120" s="47" t="str">
        <f>IF(D120="","",SUMPRODUCT((Days!$C$2:$C$367=ROW())*(Days!$G$2:$G$367&lt;&gt;"")))</f>
        <v/>
      </c>
    </row>
    <row r="121" spans="2:8" x14ac:dyDescent="0.35">
      <c r="B121" s="48"/>
      <c r="C121" s="48"/>
      <c r="D121" s="49"/>
      <c r="E121" s="49"/>
      <c r="F121" s="50"/>
      <c r="G121" s="47" t="str">
        <f>IF(D121="","",IF(E121=Lists!$Q$2,"Not counted (per plan)",IF(D121=Setup!$C$5,Setup!$C$6,IF(D121=Setup!$C$6,Setup!$C$5,""))))</f>
        <v/>
      </c>
      <c r="H121" s="47" t="str">
        <f>IF(D121="","",SUMPRODUCT((Days!$C$2:$C$367=ROW())*(Days!$G$2:$G$367&lt;&gt;"")))</f>
        <v/>
      </c>
    </row>
    <row r="122" spans="2:8" x14ac:dyDescent="0.35">
      <c r="B122" s="44"/>
      <c r="C122" s="44"/>
      <c r="D122" s="45"/>
      <c r="E122" s="45"/>
      <c r="F122" s="46"/>
      <c r="G122" s="47" t="str">
        <f>IF(D122="","",IF(E122=Lists!$Q$2,"Not counted (per plan)",IF(D122=Setup!$C$5,Setup!$C$6,IF(D122=Setup!$C$6,Setup!$C$5,""))))</f>
        <v/>
      </c>
      <c r="H122" s="47" t="str">
        <f>IF(D122="","",SUMPRODUCT((Days!$C$2:$C$367=ROW())*(Days!$G$2:$G$367&lt;&gt;"")))</f>
        <v/>
      </c>
    </row>
    <row r="123" spans="2:8" x14ac:dyDescent="0.35">
      <c r="B123" s="48"/>
      <c r="C123" s="48"/>
      <c r="D123" s="49"/>
      <c r="E123" s="49"/>
      <c r="F123" s="50"/>
      <c r="G123" s="47" t="str">
        <f>IF(D123="","",IF(E123=Lists!$Q$2,"Not counted (per plan)",IF(D123=Setup!$C$5,Setup!$C$6,IF(D123=Setup!$C$6,Setup!$C$5,""))))</f>
        <v/>
      </c>
      <c r="H123" s="47" t="str">
        <f>IF(D123="","",SUMPRODUCT((Days!$C$2:$C$367=ROW())*(Days!$G$2:$G$367&lt;&gt;"")))</f>
        <v/>
      </c>
    </row>
    <row r="124" spans="2:8" x14ac:dyDescent="0.35">
      <c r="B124" s="44"/>
      <c r="C124" s="44"/>
      <c r="D124" s="45"/>
      <c r="E124" s="45"/>
      <c r="F124" s="46"/>
      <c r="G124" s="47" t="str">
        <f>IF(D124="","",IF(E124=Lists!$Q$2,"Not counted (per plan)",IF(D124=Setup!$C$5,Setup!$C$6,IF(D124=Setup!$C$6,Setup!$C$5,""))))</f>
        <v/>
      </c>
      <c r="H124" s="47" t="str">
        <f>IF(D124="","",SUMPRODUCT((Days!$C$2:$C$367=ROW())*(Days!$G$2:$G$367&lt;&gt;"")))</f>
        <v/>
      </c>
    </row>
    <row r="125" spans="2:8" x14ac:dyDescent="0.35">
      <c r="B125" s="48"/>
      <c r="C125" s="48"/>
      <c r="D125" s="49"/>
      <c r="E125" s="49"/>
      <c r="F125" s="50"/>
      <c r="G125" s="47" t="str">
        <f>IF(D125="","",IF(E125=Lists!$Q$2,"Not counted (per plan)",IF(D125=Setup!$C$5,Setup!$C$6,IF(D125=Setup!$C$6,Setup!$C$5,""))))</f>
        <v/>
      </c>
      <c r="H125" s="47" t="str">
        <f>IF(D125="","",SUMPRODUCT((Days!$C$2:$C$367=ROW())*(Days!$G$2:$G$367&lt;&gt;"")))</f>
        <v/>
      </c>
    </row>
    <row r="126" spans="2:8" x14ac:dyDescent="0.35">
      <c r="B126" s="44"/>
      <c r="C126" s="44"/>
      <c r="D126" s="45"/>
      <c r="E126" s="45"/>
      <c r="F126" s="46"/>
      <c r="G126" s="47" t="str">
        <f>IF(D126="","",IF(E126=Lists!$Q$2,"Not counted (per plan)",IF(D126=Setup!$C$5,Setup!$C$6,IF(D126=Setup!$C$6,Setup!$C$5,""))))</f>
        <v/>
      </c>
      <c r="H126" s="47" t="str">
        <f>IF(D126="","",SUMPRODUCT((Days!$C$2:$C$367=ROW())*(Days!$G$2:$G$367&lt;&gt;"")))</f>
        <v/>
      </c>
    </row>
    <row r="127" spans="2:8" x14ac:dyDescent="0.35">
      <c r="B127" s="48"/>
      <c r="C127" s="48"/>
      <c r="D127" s="49"/>
      <c r="E127" s="49"/>
      <c r="F127" s="50"/>
      <c r="G127" s="47" t="str">
        <f>IF(D127="","",IF(E127=Lists!$Q$2,"Not counted (per plan)",IF(D127=Setup!$C$5,Setup!$C$6,IF(D127=Setup!$C$6,Setup!$C$5,""))))</f>
        <v/>
      </c>
      <c r="H127" s="47" t="str">
        <f>IF(D127="","",SUMPRODUCT((Days!$C$2:$C$367=ROW())*(Days!$G$2:$G$367&lt;&gt;"")))</f>
        <v/>
      </c>
    </row>
    <row r="128" spans="2:8" x14ac:dyDescent="0.35">
      <c r="B128" s="44"/>
      <c r="C128" s="44"/>
      <c r="D128" s="45"/>
      <c r="E128" s="45"/>
      <c r="F128" s="46"/>
      <c r="G128" s="47" t="str">
        <f>IF(D128="","",IF(E128=Lists!$Q$2,"Not counted (per plan)",IF(D128=Setup!$C$5,Setup!$C$6,IF(D128=Setup!$C$6,Setup!$C$5,""))))</f>
        <v/>
      </c>
      <c r="H128" s="47" t="str">
        <f>IF(D128="","",SUMPRODUCT((Days!$C$2:$C$367=ROW())*(Days!$G$2:$G$367&lt;&gt;"")))</f>
        <v/>
      </c>
    </row>
    <row r="129" spans="2:8" x14ac:dyDescent="0.35">
      <c r="B129" s="48"/>
      <c r="C129" s="48"/>
      <c r="D129" s="49"/>
      <c r="E129" s="49"/>
      <c r="F129" s="50"/>
      <c r="G129" s="47" t="str">
        <f>IF(D129="","",IF(E129=Lists!$Q$2,"Not counted (per plan)",IF(D129=Setup!$C$5,Setup!$C$6,IF(D129=Setup!$C$6,Setup!$C$5,""))))</f>
        <v/>
      </c>
      <c r="H129" s="47" t="str">
        <f>IF(D129="","",SUMPRODUCT((Days!$C$2:$C$367=ROW())*(Days!$G$2:$G$367&lt;&gt;"")))</f>
        <v/>
      </c>
    </row>
    <row r="130" spans="2:8" x14ac:dyDescent="0.35">
      <c r="B130" s="44"/>
      <c r="C130" s="44"/>
      <c r="D130" s="45"/>
      <c r="E130" s="45"/>
      <c r="F130" s="46"/>
      <c r="G130" s="47" t="str">
        <f>IF(D130="","",IF(E130=Lists!$Q$2,"Not counted (per plan)",IF(D130=Setup!$C$5,Setup!$C$6,IF(D130=Setup!$C$6,Setup!$C$5,""))))</f>
        <v/>
      </c>
      <c r="H130" s="47" t="str">
        <f>IF(D130="","",SUMPRODUCT((Days!$C$2:$C$367=ROW())*(Days!$G$2:$G$367&lt;&gt;"")))</f>
        <v/>
      </c>
    </row>
    <row r="131" spans="2:8" x14ac:dyDescent="0.35">
      <c r="B131" s="48"/>
      <c r="C131" s="48"/>
      <c r="D131" s="49"/>
      <c r="E131" s="49"/>
      <c r="F131" s="50"/>
      <c r="G131" s="47" t="str">
        <f>IF(D131="","",IF(E131=Lists!$Q$2,"Not counted (per plan)",IF(D131=Setup!$C$5,Setup!$C$6,IF(D131=Setup!$C$6,Setup!$C$5,""))))</f>
        <v/>
      </c>
      <c r="H131" s="47" t="str">
        <f>IF(D131="","",SUMPRODUCT((Days!$C$2:$C$367=ROW())*(Days!$G$2:$G$367&lt;&gt;"")))</f>
        <v/>
      </c>
    </row>
    <row r="132" spans="2:8" x14ac:dyDescent="0.35">
      <c r="B132" s="44"/>
      <c r="C132" s="44"/>
      <c r="D132" s="45"/>
      <c r="E132" s="45"/>
      <c r="F132" s="46"/>
      <c r="G132" s="47" t="str">
        <f>IF(D132="","",IF(E132=Lists!$Q$2,"Not counted (per plan)",IF(D132=Setup!$C$5,Setup!$C$6,IF(D132=Setup!$C$6,Setup!$C$5,""))))</f>
        <v/>
      </c>
      <c r="H132" s="47" t="str">
        <f>IF(D132="","",SUMPRODUCT((Days!$C$2:$C$367=ROW())*(Days!$G$2:$G$367&lt;&gt;"")))</f>
        <v/>
      </c>
    </row>
    <row r="133" spans="2:8" x14ac:dyDescent="0.35">
      <c r="B133" s="48"/>
      <c r="C133" s="48"/>
      <c r="D133" s="49"/>
      <c r="E133" s="49"/>
      <c r="F133" s="50"/>
      <c r="G133" s="47" t="str">
        <f>IF(D133="","",IF(E133=Lists!$Q$2,"Not counted (per plan)",IF(D133=Setup!$C$5,Setup!$C$6,IF(D133=Setup!$C$6,Setup!$C$5,""))))</f>
        <v/>
      </c>
      <c r="H133" s="47" t="str">
        <f>IF(D133="","",SUMPRODUCT((Days!$C$2:$C$367=ROW())*(Days!$G$2:$G$367&lt;&gt;"")))</f>
        <v/>
      </c>
    </row>
    <row r="134" spans="2:8" x14ac:dyDescent="0.35">
      <c r="B134" s="44"/>
      <c r="C134" s="44"/>
      <c r="D134" s="45"/>
      <c r="E134" s="45"/>
      <c r="F134" s="46"/>
      <c r="G134" s="47" t="str">
        <f>IF(D134="","",IF(E134=Lists!$Q$2,"Not counted (per plan)",IF(D134=Setup!$C$5,Setup!$C$6,IF(D134=Setup!$C$6,Setup!$C$5,""))))</f>
        <v/>
      </c>
      <c r="H134" s="47" t="str">
        <f>IF(D134="","",SUMPRODUCT((Days!$C$2:$C$367=ROW())*(Days!$G$2:$G$367&lt;&gt;"")))</f>
        <v/>
      </c>
    </row>
    <row r="135" spans="2:8" x14ac:dyDescent="0.35">
      <c r="B135" s="48"/>
      <c r="C135" s="48"/>
      <c r="D135" s="49"/>
      <c r="E135" s="49"/>
      <c r="F135" s="50"/>
      <c r="G135" s="47" t="str">
        <f>IF(D135="","",IF(E135=Lists!$Q$2,"Not counted (per plan)",IF(D135=Setup!$C$5,Setup!$C$6,IF(D135=Setup!$C$6,Setup!$C$5,""))))</f>
        <v/>
      </c>
      <c r="H135" s="47" t="str">
        <f>IF(D135="","",SUMPRODUCT((Days!$C$2:$C$367=ROW())*(Days!$G$2:$G$367&lt;&gt;"")))</f>
        <v/>
      </c>
    </row>
    <row r="136" spans="2:8" x14ac:dyDescent="0.35">
      <c r="B136" s="44"/>
      <c r="C136" s="44"/>
      <c r="D136" s="45"/>
      <c r="E136" s="45"/>
      <c r="F136" s="46"/>
      <c r="G136" s="47" t="str">
        <f>IF(D136="","",IF(E136=Lists!$Q$2,"Not counted (per plan)",IF(D136=Setup!$C$5,Setup!$C$6,IF(D136=Setup!$C$6,Setup!$C$5,""))))</f>
        <v/>
      </c>
      <c r="H136" s="47" t="str">
        <f>IF(D136="","",SUMPRODUCT((Days!$C$2:$C$367=ROW())*(Days!$G$2:$G$367&lt;&gt;"")))</f>
        <v/>
      </c>
    </row>
    <row r="137" spans="2:8" x14ac:dyDescent="0.35">
      <c r="B137" s="48"/>
      <c r="C137" s="48"/>
      <c r="D137" s="49"/>
      <c r="E137" s="49"/>
      <c r="F137" s="50"/>
      <c r="G137" s="47" t="str">
        <f>IF(D137="","",IF(E137=Lists!$Q$2,"Not counted (per plan)",IF(D137=Setup!$C$5,Setup!$C$6,IF(D137=Setup!$C$6,Setup!$C$5,""))))</f>
        <v/>
      </c>
      <c r="H137" s="47" t="str">
        <f>IF(D137="","",SUMPRODUCT((Days!$C$2:$C$367=ROW())*(Days!$G$2:$G$367&lt;&gt;"")))</f>
        <v/>
      </c>
    </row>
    <row r="138" spans="2:8" x14ac:dyDescent="0.35">
      <c r="B138" s="44"/>
      <c r="C138" s="44"/>
      <c r="D138" s="45"/>
      <c r="E138" s="45"/>
      <c r="F138" s="46"/>
      <c r="G138" s="47" t="str">
        <f>IF(D138="","",IF(E138=Lists!$Q$2,"Not counted (per plan)",IF(D138=Setup!$C$5,Setup!$C$6,IF(D138=Setup!$C$6,Setup!$C$5,""))))</f>
        <v/>
      </c>
      <c r="H138" s="47" t="str">
        <f>IF(D138="","",SUMPRODUCT((Days!$C$2:$C$367=ROW())*(Days!$G$2:$G$367&lt;&gt;"")))</f>
        <v/>
      </c>
    </row>
    <row r="139" spans="2:8" x14ac:dyDescent="0.35">
      <c r="B139" s="48"/>
      <c r="C139" s="48"/>
      <c r="D139" s="49"/>
      <c r="E139" s="49"/>
      <c r="F139" s="50"/>
      <c r="G139" s="47" t="str">
        <f>IF(D139="","",IF(E139=Lists!$Q$2,"Not counted (per plan)",IF(D139=Setup!$C$5,Setup!$C$6,IF(D139=Setup!$C$6,Setup!$C$5,""))))</f>
        <v/>
      </c>
      <c r="H139" s="47" t="str">
        <f>IF(D139="","",SUMPRODUCT((Days!$C$2:$C$367=ROW())*(Days!$G$2:$G$367&lt;&gt;"")))</f>
        <v/>
      </c>
    </row>
    <row r="140" spans="2:8" x14ac:dyDescent="0.35">
      <c r="B140" s="44"/>
      <c r="C140" s="44"/>
      <c r="D140" s="45"/>
      <c r="E140" s="45"/>
      <c r="F140" s="46"/>
      <c r="G140" s="47" t="str">
        <f>IF(D140="","",IF(E140=Lists!$Q$2,"Not counted (per plan)",IF(D140=Setup!$C$5,Setup!$C$6,IF(D140=Setup!$C$6,Setup!$C$5,""))))</f>
        <v/>
      </c>
      <c r="H140" s="47" t="str">
        <f>IF(D140="","",SUMPRODUCT((Days!$C$2:$C$367=ROW())*(Days!$G$2:$G$367&lt;&gt;"")))</f>
        <v/>
      </c>
    </row>
    <row r="141" spans="2:8" x14ac:dyDescent="0.35">
      <c r="B141" s="48"/>
      <c r="C141" s="48"/>
      <c r="D141" s="49"/>
      <c r="E141" s="49"/>
      <c r="F141" s="50"/>
      <c r="G141" s="47" t="str">
        <f>IF(D141="","",IF(E141=Lists!$Q$2,"Not counted (per plan)",IF(D141=Setup!$C$5,Setup!$C$6,IF(D141=Setup!$C$6,Setup!$C$5,""))))</f>
        <v/>
      </c>
      <c r="H141" s="47" t="str">
        <f>IF(D141="","",SUMPRODUCT((Days!$C$2:$C$367=ROW())*(Days!$G$2:$G$367&lt;&gt;"")))</f>
        <v/>
      </c>
    </row>
    <row r="142" spans="2:8" x14ac:dyDescent="0.35">
      <c r="B142" s="44"/>
      <c r="C142" s="44"/>
      <c r="D142" s="45"/>
      <c r="E142" s="45"/>
      <c r="F142" s="46"/>
      <c r="G142" s="47" t="str">
        <f>IF(D142="","",IF(E142=Lists!$Q$2,"Not counted (per plan)",IF(D142=Setup!$C$5,Setup!$C$6,IF(D142=Setup!$C$6,Setup!$C$5,""))))</f>
        <v/>
      </c>
      <c r="H142" s="47" t="str">
        <f>IF(D142="","",SUMPRODUCT((Days!$C$2:$C$367=ROW())*(Days!$G$2:$G$367&lt;&gt;"")))</f>
        <v/>
      </c>
    </row>
    <row r="143" spans="2:8" x14ac:dyDescent="0.35">
      <c r="B143" s="48"/>
      <c r="C143" s="48"/>
      <c r="D143" s="49"/>
      <c r="E143" s="49"/>
      <c r="F143" s="50"/>
      <c r="G143" s="47" t="str">
        <f>IF(D143="","",IF(E143=Lists!$Q$2,"Not counted (per plan)",IF(D143=Setup!$C$5,Setup!$C$6,IF(D143=Setup!$C$6,Setup!$C$5,""))))</f>
        <v/>
      </c>
      <c r="H143" s="47" t="str">
        <f>IF(D143="","",SUMPRODUCT((Days!$C$2:$C$367=ROW())*(Days!$G$2:$G$367&lt;&gt;"")))</f>
        <v/>
      </c>
    </row>
    <row r="144" spans="2:8" x14ac:dyDescent="0.35">
      <c r="B144" s="44"/>
      <c r="C144" s="44"/>
      <c r="D144" s="45"/>
      <c r="E144" s="45"/>
      <c r="F144" s="46"/>
      <c r="G144" s="47" t="str">
        <f>IF(D144="","",IF(E144=Lists!$Q$2,"Not counted (per plan)",IF(D144=Setup!$C$5,Setup!$C$6,IF(D144=Setup!$C$6,Setup!$C$5,""))))</f>
        <v/>
      </c>
      <c r="H144" s="47" t="str">
        <f>IF(D144="","",SUMPRODUCT((Days!$C$2:$C$367=ROW())*(Days!$G$2:$G$367&lt;&gt;"")))</f>
        <v/>
      </c>
    </row>
    <row r="145" spans="2:8" x14ac:dyDescent="0.35">
      <c r="B145" s="48"/>
      <c r="C145" s="48"/>
      <c r="D145" s="49"/>
      <c r="E145" s="49"/>
      <c r="F145" s="50"/>
      <c r="G145" s="47" t="str">
        <f>IF(D145="","",IF(E145=Lists!$Q$2,"Not counted (per plan)",IF(D145=Setup!$C$5,Setup!$C$6,IF(D145=Setup!$C$6,Setup!$C$5,""))))</f>
        <v/>
      </c>
      <c r="H145" s="47" t="str">
        <f>IF(D145="","",SUMPRODUCT((Days!$C$2:$C$367=ROW())*(Days!$G$2:$G$367&lt;&gt;"")))</f>
        <v/>
      </c>
    </row>
    <row r="146" spans="2:8" x14ac:dyDescent="0.35">
      <c r="B146" s="44"/>
      <c r="C146" s="44"/>
      <c r="D146" s="45"/>
      <c r="E146" s="45"/>
      <c r="F146" s="46"/>
      <c r="G146" s="47" t="str">
        <f>IF(D146="","",IF(E146=Lists!$Q$2,"Not counted (per plan)",IF(D146=Setup!$C$5,Setup!$C$6,IF(D146=Setup!$C$6,Setup!$C$5,""))))</f>
        <v/>
      </c>
      <c r="H146" s="47" t="str">
        <f>IF(D146="","",SUMPRODUCT((Days!$C$2:$C$367=ROW())*(Days!$G$2:$G$367&lt;&gt;"")))</f>
        <v/>
      </c>
    </row>
    <row r="147" spans="2:8" x14ac:dyDescent="0.35">
      <c r="B147" s="48"/>
      <c r="C147" s="48"/>
      <c r="D147" s="49"/>
      <c r="E147" s="49"/>
      <c r="F147" s="50"/>
      <c r="G147" s="47" t="str">
        <f>IF(D147="","",IF(E147=Lists!$Q$2,"Not counted (per plan)",IF(D147=Setup!$C$5,Setup!$C$6,IF(D147=Setup!$C$6,Setup!$C$5,""))))</f>
        <v/>
      </c>
      <c r="H147" s="47" t="str">
        <f>IF(D147="","",SUMPRODUCT((Days!$C$2:$C$367=ROW())*(Days!$G$2:$G$367&lt;&gt;"")))</f>
        <v/>
      </c>
    </row>
    <row r="148" spans="2:8" x14ac:dyDescent="0.35">
      <c r="B148" s="44"/>
      <c r="C148" s="44"/>
      <c r="D148" s="45"/>
      <c r="E148" s="45"/>
      <c r="F148" s="46"/>
      <c r="G148" s="47" t="str">
        <f>IF(D148="","",IF(E148=Lists!$Q$2,"Not counted (per plan)",IF(D148=Setup!$C$5,Setup!$C$6,IF(D148=Setup!$C$6,Setup!$C$5,""))))</f>
        <v/>
      </c>
      <c r="H148" s="47" t="str">
        <f>IF(D148="","",SUMPRODUCT((Days!$C$2:$C$367=ROW())*(Days!$G$2:$G$367&lt;&gt;"")))</f>
        <v/>
      </c>
    </row>
    <row r="149" spans="2:8" x14ac:dyDescent="0.35">
      <c r="B149" s="48"/>
      <c r="C149" s="48"/>
      <c r="D149" s="49"/>
      <c r="E149" s="49"/>
      <c r="F149" s="50"/>
      <c r="G149" s="47" t="str">
        <f>IF(D149="","",IF(E149=Lists!$Q$2,"Not counted (per plan)",IF(D149=Setup!$C$5,Setup!$C$6,IF(D149=Setup!$C$6,Setup!$C$5,""))))</f>
        <v/>
      </c>
      <c r="H149" s="47" t="str">
        <f>IF(D149="","",SUMPRODUCT((Days!$C$2:$C$367=ROW())*(Days!$G$2:$G$367&lt;&gt;"")))</f>
        <v/>
      </c>
    </row>
    <row r="150" spans="2:8" x14ac:dyDescent="0.35">
      <c r="B150" s="44"/>
      <c r="C150" s="44"/>
      <c r="D150" s="45"/>
      <c r="E150" s="45"/>
      <c r="F150" s="46"/>
      <c r="G150" s="47" t="str">
        <f>IF(D150="","",IF(E150=Lists!$Q$2,"Not counted (per plan)",IF(D150=Setup!$C$5,Setup!$C$6,IF(D150=Setup!$C$6,Setup!$C$5,""))))</f>
        <v/>
      </c>
      <c r="H150" s="47" t="str">
        <f>IF(D150="","",SUMPRODUCT((Days!$C$2:$C$367=ROW())*(Days!$G$2:$G$367&lt;&gt;"")))</f>
        <v/>
      </c>
    </row>
    <row r="151" spans="2:8" x14ac:dyDescent="0.35">
      <c r="B151" s="48"/>
      <c r="C151" s="48"/>
      <c r="D151" s="49"/>
      <c r="E151" s="49"/>
      <c r="F151" s="50"/>
      <c r="G151" s="47" t="str">
        <f>IF(D151="","",IF(E151=Lists!$Q$2,"Not counted (per plan)",IF(D151=Setup!$C$5,Setup!$C$6,IF(D151=Setup!$C$6,Setup!$C$5,""))))</f>
        <v/>
      </c>
      <c r="H151" s="47" t="str">
        <f>IF(D151="","",SUMPRODUCT((Days!$C$2:$C$367=ROW())*(Days!$G$2:$G$367&lt;&gt;"")))</f>
        <v/>
      </c>
    </row>
    <row r="152" spans="2:8" x14ac:dyDescent="0.35">
      <c r="B152" s="44"/>
      <c r="C152" s="44"/>
      <c r="D152" s="45"/>
      <c r="E152" s="45"/>
      <c r="F152" s="46"/>
      <c r="G152" s="47" t="str">
        <f>IF(D152="","",IF(E152=Lists!$Q$2,"Not counted (per plan)",IF(D152=Setup!$C$5,Setup!$C$6,IF(D152=Setup!$C$6,Setup!$C$5,""))))</f>
        <v/>
      </c>
      <c r="H152" s="47" t="str">
        <f>IF(D152="","",SUMPRODUCT((Days!$C$2:$C$367=ROW())*(Days!$G$2:$G$367&lt;&gt;"")))</f>
        <v/>
      </c>
    </row>
    <row r="153" spans="2:8" x14ac:dyDescent="0.35">
      <c r="B153" s="48"/>
      <c r="C153" s="48"/>
      <c r="D153" s="49"/>
      <c r="E153" s="49"/>
      <c r="F153" s="50"/>
      <c r="G153" s="47" t="str">
        <f>IF(D153="","",IF(E153=Lists!$Q$2,"Not counted (per plan)",IF(D153=Setup!$C$5,Setup!$C$6,IF(D153=Setup!$C$6,Setup!$C$5,""))))</f>
        <v/>
      </c>
      <c r="H153" s="47" t="str">
        <f>IF(D153="","",SUMPRODUCT((Days!$C$2:$C$367=ROW())*(Days!$G$2:$G$367&lt;&gt;"")))</f>
        <v/>
      </c>
    </row>
    <row r="154" spans="2:8" x14ac:dyDescent="0.35">
      <c r="B154" s="44"/>
      <c r="C154" s="44"/>
      <c r="D154" s="45"/>
      <c r="E154" s="45"/>
      <c r="F154" s="46"/>
      <c r="G154" s="47" t="str">
        <f>IF(D154="","",IF(E154=Lists!$Q$2,"Not counted (per plan)",IF(D154=Setup!$C$5,Setup!$C$6,IF(D154=Setup!$C$6,Setup!$C$5,""))))</f>
        <v/>
      </c>
      <c r="H154" s="47" t="str">
        <f>IF(D154="","",SUMPRODUCT((Days!$C$2:$C$367=ROW())*(Days!$G$2:$G$367&lt;&gt;"")))</f>
        <v/>
      </c>
    </row>
    <row r="155" spans="2:8" x14ac:dyDescent="0.35">
      <c r="B155" s="48"/>
      <c r="C155" s="48"/>
      <c r="D155" s="49"/>
      <c r="E155" s="49"/>
      <c r="F155" s="50"/>
      <c r="G155" s="47" t="str">
        <f>IF(D155="","",IF(E155=Lists!$Q$2,"Not counted (per plan)",IF(D155=Setup!$C$5,Setup!$C$6,IF(D155=Setup!$C$6,Setup!$C$5,""))))</f>
        <v/>
      </c>
      <c r="H155" s="47" t="str">
        <f>IF(D155="","",SUMPRODUCT((Days!$C$2:$C$367=ROW())*(Days!$G$2:$G$367&lt;&gt;"")))</f>
        <v/>
      </c>
    </row>
    <row r="156" spans="2:8" x14ac:dyDescent="0.35">
      <c r="B156" s="44"/>
      <c r="C156" s="44"/>
      <c r="D156" s="45"/>
      <c r="E156" s="45"/>
      <c r="F156" s="46"/>
      <c r="G156" s="47" t="str">
        <f>IF(D156="","",IF(E156=Lists!$Q$2,"Not counted (per plan)",IF(D156=Setup!$C$5,Setup!$C$6,IF(D156=Setup!$C$6,Setup!$C$5,""))))</f>
        <v/>
      </c>
      <c r="H156" s="47" t="str">
        <f>IF(D156="","",SUMPRODUCT((Days!$C$2:$C$367=ROW())*(Days!$G$2:$G$367&lt;&gt;"")))</f>
        <v/>
      </c>
    </row>
    <row r="157" spans="2:8" x14ac:dyDescent="0.35">
      <c r="B157" s="48"/>
      <c r="C157" s="48"/>
      <c r="D157" s="49"/>
      <c r="E157" s="49"/>
      <c r="F157" s="50"/>
      <c r="G157" s="47" t="str">
        <f>IF(D157="","",IF(E157=Lists!$Q$2,"Not counted (per plan)",IF(D157=Setup!$C$5,Setup!$C$6,IF(D157=Setup!$C$6,Setup!$C$5,""))))</f>
        <v/>
      </c>
      <c r="H157" s="47" t="str">
        <f>IF(D157="","",SUMPRODUCT((Days!$C$2:$C$367=ROW())*(Days!$G$2:$G$367&lt;&gt;"")))</f>
        <v/>
      </c>
    </row>
    <row r="158" spans="2:8" x14ac:dyDescent="0.35">
      <c r="B158" s="44"/>
      <c r="C158" s="44"/>
      <c r="D158" s="45"/>
      <c r="E158" s="45"/>
      <c r="F158" s="46"/>
      <c r="G158" s="47" t="str">
        <f>IF(D158="","",IF(E158=Lists!$Q$2,"Not counted (per plan)",IF(D158=Setup!$C$5,Setup!$C$6,IF(D158=Setup!$C$6,Setup!$C$5,""))))</f>
        <v/>
      </c>
      <c r="H158" s="47" t="str">
        <f>IF(D158="","",SUMPRODUCT((Days!$C$2:$C$367=ROW())*(Days!$G$2:$G$367&lt;&gt;"")))</f>
        <v/>
      </c>
    </row>
    <row r="159" spans="2:8" x14ac:dyDescent="0.35">
      <c r="B159" s="48"/>
      <c r="C159" s="48"/>
      <c r="D159" s="49"/>
      <c r="E159" s="49"/>
      <c r="F159" s="50"/>
      <c r="G159" s="47" t="str">
        <f>IF(D159="","",IF(E159=Lists!$Q$2,"Not counted (per plan)",IF(D159=Setup!$C$5,Setup!$C$6,IF(D159=Setup!$C$6,Setup!$C$5,""))))</f>
        <v/>
      </c>
      <c r="H159" s="47" t="str">
        <f>IF(D159="","",SUMPRODUCT((Days!$C$2:$C$367=ROW())*(Days!$G$2:$G$367&lt;&gt;"")))</f>
        <v/>
      </c>
    </row>
    <row r="160" spans="2:8" x14ac:dyDescent="0.35">
      <c r="B160" s="44"/>
      <c r="C160" s="44"/>
      <c r="D160" s="45"/>
      <c r="E160" s="45"/>
      <c r="F160" s="46"/>
      <c r="G160" s="47" t="str">
        <f>IF(D160="","",IF(E160=Lists!$Q$2,"Not counted (per plan)",IF(D160=Setup!$C$5,Setup!$C$6,IF(D160=Setup!$C$6,Setup!$C$5,""))))</f>
        <v/>
      </c>
      <c r="H160" s="47" t="str">
        <f>IF(D160="","",SUMPRODUCT((Days!$C$2:$C$367=ROW())*(Days!$G$2:$G$367&lt;&gt;"")))</f>
        <v/>
      </c>
    </row>
    <row r="161" spans="2:8" x14ac:dyDescent="0.35">
      <c r="B161" s="48"/>
      <c r="C161" s="48"/>
      <c r="D161" s="49"/>
      <c r="E161" s="49"/>
      <c r="F161" s="50"/>
      <c r="G161" s="47" t="str">
        <f>IF(D161="","",IF(E161=Lists!$Q$2,"Not counted (per plan)",IF(D161=Setup!$C$5,Setup!$C$6,IF(D161=Setup!$C$6,Setup!$C$5,""))))</f>
        <v/>
      </c>
      <c r="H161" s="47" t="str">
        <f>IF(D161="","",SUMPRODUCT((Days!$C$2:$C$367=ROW())*(Days!$G$2:$G$367&lt;&gt;"")))</f>
        <v/>
      </c>
    </row>
    <row r="162" spans="2:8" x14ac:dyDescent="0.35">
      <c r="B162" s="44"/>
      <c r="C162" s="44"/>
      <c r="D162" s="45"/>
      <c r="E162" s="45"/>
      <c r="F162" s="46"/>
      <c r="G162" s="47" t="str">
        <f>IF(D162="","",IF(E162=Lists!$Q$2,"Not counted (per plan)",IF(D162=Setup!$C$5,Setup!$C$6,IF(D162=Setup!$C$6,Setup!$C$5,""))))</f>
        <v/>
      </c>
      <c r="H162" s="47" t="str">
        <f>IF(D162="","",SUMPRODUCT((Days!$C$2:$C$367=ROW())*(Days!$G$2:$G$367&lt;&gt;"")))</f>
        <v/>
      </c>
    </row>
    <row r="163" spans="2:8" x14ac:dyDescent="0.35">
      <c r="B163" s="48"/>
      <c r="C163" s="48"/>
      <c r="D163" s="49"/>
      <c r="E163" s="49"/>
      <c r="F163" s="50"/>
      <c r="G163" s="47" t="str">
        <f>IF(D163="","",IF(E163=Lists!$Q$2,"Not counted (per plan)",IF(D163=Setup!$C$5,Setup!$C$6,IF(D163=Setup!$C$6,Setup!$C$5,""))))</f>
        <v/>
      </c>
      <c r="H163" s="47" t="str">
        <f>IF(D163="","",SUMPRODUCT((Days!$C$2:$C$367=ROW())*(Days!$G$2:$G$367&lt;&gt;"")))</f>
        <v/>
      </c>
    </row>
    <row r="164" spans="2:8" x14ac:dyDescent="0.35">
      <c r="B164" s="44"/>
      <c r="C164" s="44"/>
      <c r="D164" s="45"/>
      <c r="E164" s="45"/>
      <c r="F164" s="46"/>
      <c r="G164" s="47" t="str">
        <f>IF(D164="","",IF(E164=Lists!$Q$2,"Not counted (per plan)",IF(D164=Setup!$C$5,Setup!$C$6,IF(D164=Setup!$C$6,Setup!$C$5,""))))</f>
        <v/>
      </c>
      <c r="H164" s="47" t="str">
        <f>IF(D164="","",SUMPRODUCT((Days!$C$2:$C$367=ROW())*(Days!$G$2:$G$367&lt;&gt;"")))</f>
        <v/>
      </c>
    </row>
    <row r="165" spans="2:8" x14ac:dyDescent="0.35">
      <c r="B165" s="48"/>
      <c r="C165" s="48"/>
      <c r="D165" s="49"/>
      <c r="E165" s="49"/>
      <c r="F165" s="50"/>
      <c r="G165" s="47" t="str">
        <f>IF(D165="","",IF(E165=Lists!$Q$2,"Not counted (per plan)",IF(D165=Setup!$C$5,Setup!$C$6,IF(D165=Setup!$C$6,Setup!$C$5,""))))</f>
        <v/>
      </c>
      <c r="H165" s="47" t="str">
        <f>IF(D165="","",SUMPRODUCT((Days!$C$2:$C$367=ROW())*(Days!$G$2:$G$367&lt;&gt;"")))</f>
        <v/>
      </c>
    </row>
    <row r="166" spans="2:8" x14ac:dyDescent="0.35">
      <c r="B166" s="44"/>
      <c r="C166" s="44"/>
      <c r="D166" s="45"/>
      <c r="E166" s="45"/>
      <c r="F166" s="46"/>
      <c r="G166" s="47" t="str">
        <f>IF(D166="","",IF(E166=Lists!$Q$2,"Not counted (per plan)",IF(D166=Setup!$C$5,Setup!$C$6,IF(D166=Setup!$C$6,Setup!$C$5,""))))</f>
        <v/>
      </c>
      <c r="H166" s="47" t="str">
        <f>IF(D166="","",SUMPRODUCT((Days!$C$2:$C$367=ROW())*(Days!$G$2:$G$367&lt;&gt;"")))</f>
        <v/>
      </c>
    </row>
    <row r="167" spans="2:8" x14ac:dyDescent="0.35">
      <c r="B167" s="48"/>
      <c r="C167" s="48"/>
      <c r="D167" s="49"/>
      <c r="E167" s="49"/>
      <c r="F167" s="50"/>
      <c r="G167" s="47" t="str">
        <f>IF(D167="","",IF(E167=Lists!$Q$2,"Not counted (per plan)",IF(D167=Setup!$C$5,Setup!$C$6,IF(D167=Setup!$C$6,Setup!$C$5,""))))</f>
        <v/>
      </c>
      <c r="H167" s="47" t="str">
        <f>IF(D167="","",SUMPRODUCT((Days!$C$2:$C$367=ROW())*(Days!$G$2:$G$367&lt;&gt;"")))</f>
        <v/>
      </c>
    </row>
    <row r="168" spans="2:8" x14ac:dyDescent="0.35">
      <c r="B168" s="44"/>
      <c r="C168" s="44"/>
      <c r="D168" s="45"/>
      <c r="E168" s="45"/>
      <c r="F168" s="46"/>
      <c r="G168" s="47" t="str">
        <f>IF(D168="","",IF(E168=Lists!$Q$2,"Not counted (per plan)",IF(D168=Setup!$C$5,Setup!$C$6,IF(D168=Setup!$C$6,Setup!$C$5,""))))</f>
        <v/>
      </c>
      <c r="H168" s="47" t="str">
        <f>IF(D168="","",SUMPRODUCT((Days!$C$2:$C$367=ROW())*(Days!$G$2:$G$367&lt;&gt;"")))</f>
        <v/>
      </c>
    </row>
    <row r="169" spans="2:8" x14ac:dyDescent="0.35">
      <c r="B169" s="48"/>
      <c r="C169" s="48"/>
      <c r="D169" s="49"/>
      <c r="E169" s="49"/>
      <c r="F169" s="50"/>
      <c r="G169" s="47" t="str">
        <f>IF(D169="","",IF(E169=Lists!$Q$2,"Not counted (per plan)",IF(D169=Setup!$C$5,Setup!$C$6,IF(D169=Setup!$C$6,Setup!$C$5,""))))</f>
        <v/>
      </c>
      <c r="H169" s="47" t="str">
        <f>IF(D169="","",SUMPRODUCT((Days!$C$2:$C$367=ROW())*(Days!$G$2:$G$367&lt;&gt;"")))</f>
        <v/>
      </c>
    </row>
    <row r="170" spans="2:8" x14ac:dyDescent="0.35">
      <c r="B170" s="44"/>
      <c r="C170" s="44"/>
      <c r="D170" s="45"/>
      <c r="E170" s="45"/>
      <c r="F170" s="46"/>
      <c r="G170" s="47" t="str">
        <f>IF(D170="","",IF(E170=Lists!$Q$2,"Not counted (per plan)",IF(D170=Setup!$C$5,Setup!$C$6,IF(D170=Setup!$C$6,Setup!$C$5,""))))</f>
        <v/>
      </c>
      <c r="H170" s="47" t="str">
        <f>IF(D170="","",SUMPRODUCT((Days!$C$2:$C$367=ROW())*(Days!$G$2:$G$367&lt;&gt;"")))</f>
        <v/>
      </c>
    </row>
    <row r="171" spans="2:8" x14ac:dyDescent="0.35">
      <c r="B171" s="48"/>
      <c r="C171" s="48"/>
      <c r="D171" s="49"/>
      <c r="E171" s="49"/>
      <c r="F171" s="50"/>
      <c r="G171" s="47" t="str">
        <f>IF(D171="","",IF(E171=Lists!$Q$2,"Not counted (per plan)",IF(D171=Setup!$C$5,Setup!$C$6,IF(D171=Setup!$C$6,Setup!$C$5,""))))</f>
        <v/>
      </c>
      <c r="H171" s="47" t="str">
        <f>IF(D171="","",SUMPRODUCT((Days!$C$2:$C$367=ROW())*(Days!$G$2:$G$367&lt;&gt;"")))</f>
        <v/>
      </c>
    </row>
    <row r="172" spans="2:8" x14ac:dyDescent="0.35">
      <c r="B172" s="44"/>
      <c r="C172" s="44"/>
      <c r="D172" s="45"/>
      <c r="E172" s="45"/>
      <c r="F172" s="46"/>
      <c r="G172" s="47" t="str">
        <f>IF(D172="","",IF(E172=Lists!$Q$2,"Not counted (per plan)",IF(D172=Setup!$C$5,Setup!$C$6,IF(D172=Setup!$C$6,Setup!$C$5,""))))</f>
        <v/>
      </c>
      <c r="H172" s="47" t="str">
        <f>IF(D172="","",SUMPRODUCT((Days!$C$2:$C$367=ROW())*(Days!$G$2:$G$367&lt;&gt;"")))</f>
        <v/>
      </c>
    </row>
    <row r="173" spans="2:8" x14ac:dyDescent="0.35">
      <c r="B173" s="48"/>
      <c r="C173" s="48"/>
      <c r="D173" s="49"/>
      <c r="E173" s="49"/>
      <c r="F173" s="50"/>
      <c r="G173" s="47" t="str">
        <f>IF(D173="","",IF(E173=Lists!$Q$2,"Not counted (per plan)",IF(D173=Setup!$C$5,Setup!$C$6,IF(D173=Setup!$C$6,Setup!$C$5,""))))</f>
        <v/>
      </c>
      <c r="H173" s="47" t="str">
        <f>IF(D173="","",SUMPRODUCT((Days!$C$2:$C$367=ROW())*(Days!$G$2:$G$367&lt;&gt;"")))</f>
        <v/>
      </c>
    </row>
    <row r="174" spans="2:8" x14ac:dyDescent="0.35">
      <c r="B174" s="44"/>
      <c r="C174" s="44"/>
      <c r="D174" s="45"/>
      <c r="E174" s="45"/>
      <c r="F174" s="46"/>
      <c r="G174" s="47" t="str">
        <f>IF(D174="","",IF(E174=Lists!$Q$2,"Not counted (per plan)",IF(D174=Setup!$C$5,Setup!$C$6,IF(D174=Setup!$C$6,Setup!$C$5,""))))</f>
        <v/>
      </c>
      <c r="H174" s="47" t="str">
        <f>IF(D174="","",SUMPRODUCT((Days!$C$2:$C$367=ROW())*(Days!$G$2:$G$367&lt;&gt;"")))</f>
        <v/>
      </c>
    </row>
    <row r="175" spans="2:8" x14ac:dyDescent="0.35">
      <c r="B175" s="48"/>
      <c r="C175" s="48"/>
      <c r="D175" s="49"/>
      <c r="E175" s="49"/>
      <c r="F175" s="50"/>
      <c r="G175" s="47" t="str">
        <f>IF(D175="","",IF(E175=Lists!$Q$2,"Not counted (per plan)",IF(D175=Setup!$C$5,Setup!$C$6,IF(D175=Setup!$C$6,Setup!$C$5,""))))</f>
        <v/>
      </c>
      <c r="H175" s="47" t="str">
        <f>IF(D175="","",SUMPRODUCT((Days!$C$2:$C$367=ROW())*(Days!$G$2:$G$367&lt;&gt;"")))</f>
        <v/>
      </c>
    </row>
    <row r="176" spans="2:8" x14ac:dyDescent="0.35">
      <c r="B176" s="44"/>
      <c r="C176" s="44"/>
      <c r="D176" s="45"/>
      <c r="E176" s="45"/>
      <c r="F176" s="46"/>
      <c r="G176" s="47" t="str">
        <f>IF(D176="","",IF(E176=Lists!$Q$2,"Not counted (per plan)",IF(D176=Setup!$C$5,Setup!$C$6,IF(D176=Setup!$C$6,Setup!$C$5,""))))</f>
        <v/>
      </c>
      <c r="H176" s="47" t="str">
        <f>IF(D176="","",SUMPRODUCT((Days!$C$2:$C$367=ROW())*(Days!$G$2:$G$367&lt;&gt;"")))</f>
        <v/>
      </c>
    </row>
    <row r="177" spans="2:8" x14ac:dyDescent="0.35">
      <c r="B177" s="48"/>
      <c r="C177" s="48"/>
      <c r="D177" s="49"/>
      <c r="E177" s="49"/>
      <c r="F177" s="50"/>
      <c r="G177" s="47" t="str">
        <f>IF(D177="","",IF(E177=Lists!$Q$2,"Not counted (per plan)",IF(D177=Setup!$C$5,Setup!$C$6,IF(D177=Setup!$C$6,Setup!$C$5,""))))</f>
        <v/>
      </c>
      <c r="H177" s="47" t="str">
        <f>IF(D177="","",SUMPRODUCT((Days!$C$2:$C$367=ROW())*(Days!$G$2:$G$367&lt;&gt;"")))</f>
        <v/>
      </c>
    </row>
    <row r="178" spans="2:8" x14ac:dyDescent="0.35">
      <c r="B178" s="44"/>
      <c r="C178" s="44"/>
      <c r="D178" s="45"/>
      <c r="E178" s="45"/>
      <c r="F178" s="46"/>
      <c r="G178" s="47" t="str">
        <f>IF(D178="","",IF(E178=Lists!$Q$2,"Not counted (per plan)",IF(D178=Setup!$C$5,Setup!$C$6,IF(D178=Setup!$C$6,Setup!$C$5,""))))</f>
        <v/>
      </c>
      <c r="H178" s="47" t="str">
        <f>IF(D178="","",SUMPRODUCT((Days!$C$2:$C$367=ROW())*(Days!$G$2:$G$367&lt;&gt;"")))</f>
        <v/>
      </c>
    </row>
    <row r="179" spans="2:8" x14ac:dyDescent="0.35">
      <c r="B179" s="48"/>
      <c r="C179" s="48"/>
      <c r="D179" s="49"/>
      <c r="E179" s="49"/>
      <c r="F179" s="50"/>
      <c r="G179" s="47" t="str">
        <f>IF(D179="","",IF(E179=Lists!$Q$2,"Not counted (per plan)",IF(D179=Setup!$C$5,Setup!$C$6,IF(D179=Setup!$C$6,Setup!$C$5,""))))</f>
        <v/>
      </c>
      <c r="H179" s="47" t="str">
        <f>IF(D179="","",SUMPRODUCT((Days!$C$2:$C$367=ROW())*(Days!$G$2:$G$367&lt;&gt;"")))</f>
        <v/>
      </c>
    </row>
    <row r="180" spans="2:8" x14ac:dyDescent="0.35">
      <c r="B180" s="44"/>
      <c r="C180" s="44"/>
      <c r="D180" s="45"/>
      <c r="E180" s="45"/>
      <c r="F180" s="46"/>
      <c r="G180" s="47" t="str">
        <f>IF(D180="","",IF(E180=Lists!$Q$2,"Not counted (per plan)",IF(D180=Setup!$C$5,Setup!$C$6,IF(D180=Setup!$C$6,Setup!$C$5,""))))</f>
        <v/>
      </c>
      <c r="H180" s="47" t="str">
        <f>IF(D180="","",SUMPRODUCT((Days!$C$2:$C$367=ROW())*(Days!$G$2:$G$367&lt;&gt;"")))</f>
        <v/>
      </c>
    </row>
    <row r="181" spans="2:8" x14ac:dyDescent="0.35">
      <c r="B181" s="48"/>
      <c r="C181" s="48"/>
      <c r="D181" s="49"/>
      <c r="E181" s="49"/>
      <c r="F181" s="50"/>
      <c r="G181" s="47" t="str">
        <f>IF(D181="","",IF(E181=Lists!$Q$2,"Not counted (per plan)",IF(D181=Setup!$C$5,Setup!$C$6,IF(D181=Setup!$C$6,Setup!$C$5,""))))</f>
        <v/>
      </c>
      <c r="H181" s="47" t="str">
        <f>IF(D181="","",SUMPRODUCT((Days!$C$2:$C$367=ROW())*(Days!$G$2:$G$367&lt;&gt;"")))</f>
        <v/>
      </c>
    </row>
    <row r="182" spans="2:8" x14ac:dyDescent="0.35">
      <c r="B182" s="44"/>
      <c r="C182" s="44"/>
      <c r="D182" s="45"/>
      <c r="E182" s="45"/>
      <c r="F182" s="46"/>
      <c r="G182" s="47" t="str">
        <f>IF(D182="","",IF(E182=Lists!$Q$2,"Not counted (per plan)",IF(D182=Setup!$C$5,Setup!$C$6,IF(D182=Setup!$C$6,Setup!$C$5,""))))</f>
        <v/>
      </c>
      <c r="H182" s="47" t="str">
        <f>IF(D182="","",SUMPRODUCT((Days!$C$2:$C$367=ROW())*(Days!$G$2:$G$367&lt;&gt;"")))</f>
        <v/>
      </c>
    </row>
    <row r="183" spans="2:8" x14ac:dyDescent="0.35">
      <c r="B183" s="48"/>
      <c r="C183" s="48"/>
      <c r="D183" s="49"/>
      <c r="E183" s="49"/>
      <c r="F183" s="50"/>
      <c r="G183" s="47" t="str">
        <f>IF(D183="","",IF(E183=Lists!$Q$2,"Not counted (per plan)",IF(D183=Setup!$C$5,Setup!$C$6,IF(D183=Setup!$C$6,Setup!$C$5,""))))</f>
        <v/>
      </c>
      <c r="H183" s="47" t="str">
        <f>IF(D183="","",SUMPRODUCT((Days!$C$2:$C$367=ROW())*(Days!$G$2:$G$367&lt;&gt;"")))</f>
        <v/>
      </c>
    </row>
    <row r="184" spans="2:8" x14ac:dyDescent="0.35">
      <c r="B184" s="44"/>
      <c r="C184" s="44"/>
      <c r="D184" s="45"/>
      <c r="E184" s="45"/>
      <c r="F184" s="46"/>
      <c r="G184" s="47" t="str">
        <f>IF(D184="","",IF(E184=Lists!$Q$2,"Not counted (per plan)",IF(D184=Setup!$C$5,Setup!$C$6,IF(D184=Setup!$C$6,Setup!$C$5,""))))</f>
        <v/>
      </c>
      <c r="H184" s="47" t="str">
        <f>IF(D184="","",SUMPRODUCT((Days!$C$2:$C$367=ROW())*(Days!$G$2:$G$367&lt;&gt;"")))</f>
        <v/>
      </c>
    </row>
    <row r="185" spans="2:8" x14ac:dyDescent="0.35">
      <c r="B185" s="48"/>
      <c r="C185" s="48"/>
      <c r="D185" s="49"/>
      <c r="E185" s="49"/>
      <c r="F185" s="50"/>
      <c r="G185" s="47" t="str">
        <f>IF(D185="","",IF(E185=Lists!$Q$2,"Not counted (per plan)",IF(D185=Setup!$C$5,Setup!$C$6,IF(D185=Setup!$C$6,Setup!$C$5,""))))</f>
        <v/>
      </c>
      <c r="H185" s="47" t="str">
        <f>IF(D185="","",SUMPRODUCT((Days!$C$2:$C$367=ROW())*(Days!$G$2:$G$367&lt;&gt;"")))</f>
        <v/>
      </c>
    </row>
    <row r="186" spans="2:8" x14ac:dyDescent="0.35">
      <c r="B186" s="44"/>
      <c r="C186" s="44"/>
      <c r="D186" s="45"/>
      <c r="E186" s="45"/>
      <c r="F186" s="46"/>
      <c r="G186" s="47" t="str">
        <f>IF(D186="","",IF(E186=Lists!$Q$2,"Not counted (per plan)",IF(D186=Setup!$C$5,Setup!$C$6,IF(D186=Setup!$C$6,Setup!$C$5,""))))</f>
        <v/>
      </c>
      <c r="H186" s="47" t="str">
        <f>IF(D186="","",SUMPRODUCT((Days!$C$2:$C$367=ROW())*(Days!$G$2:$G$367&lt;&gt;"")))</f>
        <v/>
      </c>
    </row>
    <row r="187" spans="2:8" x14ac:dyDescent="0.35">
      <c r="B187" s="48"/>
      <c r="C187" s="48"/>
      <c r="D187" s="49"/>
      <c r="E187" s="49"/>
      <c r="F187" s="50"/>
      <c r="G187" s="47" t="str">
        <f>IF(D187="","",IF(E187=Lists!$Q$2,"Not counted (per plan)",IF(D187=Setup!$C$5,Setup!$C$6,IF(D187=Setup!$C$6,Setup!$C$5,""))))</f>
        <v/>
      </c>
      <c r="H187" s="47" t="str">
        <f>IF(D187="","",SUMPRODUCT((Days!$C$2:$C$367=ROW())*(Days!$G$2:$G$367&lt;&gt;"")))</f>
        <v/>
      </c>
    </row>
    <row r="188" spans="2:8" x14ac:dyDescent="0.35">
      <c r="B188" s="44"/>
      <c r="C188" s="44"/>
      <c r="D188" s="45"/>
      <c r="E188" s="45"/>
      <c r="F188" s="46"/>
      <c r="G188" s="47" t="str">
        <f>IF(D188="","",IF(E188=Lists!$Q$2,"Not counted (per plan)",IF(D188=Setup!$C$5,Setup!$C$6,IF(D188=Setup!$C$6,Setup!$C$5,""))))</f>
        <v/>
      </c>
      <c r="H188" s="47" t="str">
        <f>IF(D188="","",SUMPRODUCT((Days!$C$2:$C$367=ROW())*(Days!$G$2:$G$367&lt;&gt;"")))</f>
        <v/>
      </c>
    </row>
    <row r="189" spans="2:8" x14ac:dyDescent="0.35">
      <c r="B189" s="48"/>
      <c r="C189" s="48"/>
      <c r="D189" s="49"/>
      <c r="E189" s="49"/>
      <c r="F189" s="50"/>
      <c r="G189" s="47" t="str">
        <f>IF(D189="","",IF(E189=Lists!$Q$2,"Not counted (per plan)",IF(D189=Setup!$C$5,Setup!$C$6,IF(D189=Setup!$C$6,Setup!$C$5,""))))</f>
        <v/>
      </c>
      <c r="H189" s="47" t="str">
        <f>IF(D189="","",SUMPRODUCT((Days!$C$2:$C$367=ROW())*(Days!$G$2:$G$367&lt;&gt;"")))</f>
        <v/>
      </c>
    </row>
    <row r="190" spans="2:8" x14ac:dyDescent="0.35">
      <c r="B190" s="44"/>
      <c r="C190" s="44"/>
      <c r="D190" s="45"/>
      <c r="E190" s="45"/>
      <c r="F190" s="46"/>
      <c r="G190" s="47" t="str">
        <f>IF(D190="","",IF(E190=Lists!$Q$2,"Not counted (per plan)",IF(D190=Setup!$C$5,Setup!$C$6,IF(D190=Setup!$C$6,Setup!$C$5,""))))</f>
        <v/>
      </c>
      <c r="H190" s="47" t="str">
        <f>IF(D190="","",SUMPRODUCT((Days!$C$2:$C$367=ROW())*(Days!$G$2:$G$367&lt;&gt;"")))</f>
        <v/>
      </c>
    </row>
    <row r="191" spans="2:8" x14ac:dyDescent="0.35">
      <c r="B191" s="48"/>
      <c r="C191" s="48"/>
      <c r="D191" s="49"/>
      <c r="E191" s="49"/>
      <c r="F191" s="50"/>
      <c r="G191" s="47" t="str">
        <f>IF(D191="","",IF(E191=Lists!$Q$2,"Not counted (per plan)",IF(D191=Setup!$C$5,Setup!$C$6,IF(D191=Setup!$C$6,Setup!$C$5,""))))</f>
        <v/>
      </c>
      <c r="H191" s="47" t="str">
        <f>IF(D191="","",SUMPRODUCT((Days!$C$2:$C$367=ROW())*(Days!$G$2:$G$367&lt;&gt;"")))</f>
        <v/>
      </c>
    </row>
    <row r="192" spans="2:8" x14ac:dyDescent="0.35">
      <c r="B192" s="44"/>
      <c r="C192" s="44"/>
      <c r="D192" s="45"/>
      <c r="E192" s="45"/>
      <c r="F192" s="46"/>
      <c r="G192" s="47" t="str">
        <f>IF(D192="","",IF(E192=Lists!$Q$2,"Not counted (per plan)",IF(D192=Setup!$C$5,Setup!$C$6,IF(D192=Setup!$C$6,Setup!$C$5,""))))</f>
        <v/>
      </c>
      <c r="H192" s="47" t="str">
        <f>IF(D192="","",SUMPRODUCT((Days!$C$2:$C$367=ROW())*(Days!$G$2:$G$367&lt;&gt;"")))</f>
        <v/>
      </c>
    </row>
    <row r="193" spans="2:8" x14ac:dyDescent="0.35">
      <c r="B193" s="48"/>
      <c r="C193" s="48"/>
      <c r="D193" s="49"/>
      <c r="E193" s="49"/>
      <c r="F193" s="50"/>
      <c r="G193" s="47" t="str">
        <f>IF(D193="","",IF(E193=Lists!$Q$2,"Not counted (per plan)",IF(D193=Setup!$C$5,Setup!$C$6,IF(D193=Setup!$C$6,Setup!$C$5,""))))</f>
        <v/>
      </c>
      <c r="H193" s="47" t="str">
        <f>IF(D193="","",SUMPRODUCT((Days!$C$2:$C$367=ROW())*(Days!$G$2:$G$367&lt;&gt;"")))</f>
        <v/>
      </c>
    </row>
    <row r="194" spans="2:8" x14ac:dyDescent="0.35">
      <c r="B194" s="44"/>
      <c r="C194" s="44"/>
      <c r="D194" s="45"/>
      <c r="E194" s="45"/>
      <c r="F194" s="46"/>
      <c r="G194" s="47" t="str">
        <f>IF(D194="","",IF(E194=Lists!$Q$2,"Not counted (per plan)",IF(D194=Setup!$C$5,Setup!$C$6,IF(D194=Setup!$C$6,Setup!$C$5,""))))</f>
        <v/>
      </c>
      <c r="H194" s="47" t="str">
        <f>IF(D194="","",SUMPRODUCT((Days!$C$2:$C$367=ROW())*(Days!$G$2:$G$367&lt;&gt;"")))</f>
        <v/>
      </c>
    </row>
    <row r="195" spans="2:8" x14ac:dyDescent="0.35">
      <c r="B195" s="48"/>
      <c r="C195" s="48"/>
      <c r="D195" s="49"/>
      <c r="E195" s="49"/>
      <c r="F195" s="50"/>
      <c r="G195" s="47" t="str">
        <f>IF(D195="","",IF(E195=Lists!$Q$2,"Not counted (per plan)",IF(D195=Setup!$C$5,Setup!$C$6,IF(D195=Setup!$C$6,Setup!$C$5,""))))</f>
        <v/>
      </c>
      <c r="H195" s="47" t="str">
        <f>IF(D195="","",SUMPRODUCT((Days!$C$2:$C$367=ROW())*(Days!$G$2:$G$367&lt;&gt;"")))</f>
        <v/>
      </c>
    </row>
    <row r="196" spans="2:8" x14ac:dyDescent="0.35">
      <c r="B196" s="44"/>
      <c r="C196" s="44"/>
      <c r="D196" s="45"/>
      <c r="E196" s="45"/>
      <c r="F196" s="46"/>
      <c r="G196" s="47" t="str">
        <f>IF(D196="","",IF(E196=Lists!$Q$2,"Not counted (per plan)",IF(D196=Setup!$C$5,Setup!$C$6,IF(D196=Setup!$C$6,Setup!$C$5,""))))</f>
        <v/>
      </c>
      <c r="H196" s="47" t="str">
        <f>IF(D196="","",SUMPRODUCT((Days!$C$2:$C$367=ROW())*(Days!$G$2:$G$367&lt;&gt;"")))</f>
        <v/>
      </c>
    </row>
    <row r="197" spans="2:8" x14ac:dyDescent="0.35">
      <c r="B197" s="48"/>
      <c r="C197" s="48"/>
      <c r="D197" s="49"/>
      <c r="E197" s="49"/>
      <c r="F197" s="50"/>
      <c r="G197" s="47" t="str">
        <f>IF(D197="","",IF(E197=Lists!$Q$2,"Not counted (per plan)",IF(D197=Setup!$C$5,Setup!$C$6,IF(D197=Setup!$C$6,Setup!$C$5,""))))</f>
        <v/>
      </c>
      <c r="H197" s="47" t="str">
        <f>IF(D197="","",SUMPRODUCT((Days!$C$2:$C$367=ROW())*(Days!$G$2:$G$367&lt;&gt;"")))</f>
        <v/>
      </c>
    </row>
    <row r="198" spans="2:8" x14ac:dyDescent="0.35">
      <c r="B198" s="44"/>
      <c r="C198" s="44"/>
      <c r="D198" s="45"/>
      <c r="E198" s="45"/>
      <c r="F198" s="46"/>
      <c r="G198" s="47" t="str">
        <f>IF(D198="","",IF(E198=Lists!$Q$2,"Not counted (per plan)",IF(D198=Setup!$C$5,Setup!$C$6,IF(D198=Setup!$C$6,Setup!$C$5,""))))</f>
        <v/>
      </c>
      <c r="H198" s="47" t="str">
        <f>IF(D198="","",SUMPRODUCT((Days!$C$2:$C$367=ROW())*(Days!$G$2:$G$367&lt;&gt;"")))</f>
        <v/>
      </c>
    </row>
    <row r="199" spans="2:8" x14ac:dyDescent="0.35">
      <c r="B199" s="48"/>
      <c r="C199" s="48"/>
      <c r="D199" s="49"/>
      <c r="E199" s="49"/>
      <c r="F199" s="50"/>
      <c r="G199" s="47" t="str">
        <f>IF(D199="","",IF(E199=Lists!$Q$2,"Not counted (per plan)",IF(D199=Setup!$C$5,Setup!$C$6,IF(D199=Setup!$C$6,Setup!$C$5,""))))</f>
        <v/>
      </c>
      <c r="H199" s="47" t="str">
        <f>IF(D199="","",SUMPRODUCT((Days!$C$2:$C$367=ROW())*(Days!$G$2:$G$367&lt;&gt;"")))</f>
        <v/>
      </c>
    </row>
    <row r="200" spans="2:8" x14ac:dyDescent="0.35">
      <c r="B200" s="44"/>
      <c r="C200" s="44"/>
      <c r="D200" s="45"/>
      <c r="E200" s="45"/>
      <c r="F200" s="46"/>
      <c r="G200" s="47" t="str">
        <f>IF(D200="","",IF(E200=Lists!$Q$2,"Not counted (per plan)",IF(D200=Setup!$C$5,Setup!$C$6,IF(D200=Setup!$C$6,Setup!$C$5,""))))</f>
        <v/>
      </c>
      <c r="H200" s="47" t="str">
        <f>IF(D200="","",SUMPRODUCT((Days!$C$2:$C$367=ROW())*(Days!$G$2:$G$367&lt;&gt;"")))</f>
        <v/>
      </c>
    </row>
    <row r="201" spans="2:8" x14ac:dyDescent="0.35">
      <c r="B201" s="48"/>
      <c r="C201" s="48"/>
      <c r="D201" s="49"/>
      <c r="E201" s="49"/>
      <c r="F201" s="50"/>
      <c r="G201" s="47" t="str">
        <f>IF(D201="","",IF(E201=Lists!$Q$2,"Not counted (per plan)",IF(D201=Setup!$C$5,Setup!$C$6,IF(D201=Setup!$C$6,Setup!$C$5,""))))</f>
        <v/>
      </c>
      <c r="H201" s="47" t="str">
        <f>IF(D201="","",SUMPRODUCT((Days!$C$2:$C$367=ROW())*(Days!$G$2:$G$367&lt;&gt;"")))</f>
        <v/>
      </c>
    </row>
    <row r="202" spans="2:8" x14ac:dyDescent="0.35">
      <c r="B202" s="44"/>
      <c r="C202" s="44"/>
      <c r="D202" s="45"/>
      <c r="E202" s="45"/>
      <c r="F202" s="46"/>
      <c r="G202" s="47" t="str">
        <f>IF(D202="","",IF(E202=Lists!$Q$2,"Not counted (per plan)",IF(D202=Setup!$C$5,Setup!$C$6,IF(D202=Setup!$C$6,Setup!$C$5,""))))</f>
        <v/>
      </c>
      <c r="H202" s="47" t="str">
        <f>IF(D202="","",SUMPRODUCT((Days!$C$2:$C$367=ROW())*(Days!$G$2:$G$367&lt;&gt;"")))</f>
        <v/>
      </c>
    </row>
    <row r="203" spans="2:8" x14ac:dyDescent="0.35">
      <c r="B203" s="48"/>
      <c r="C203" s="48"/>
      <c r="D203" s="49"/>
      <c r="E203" s="49"/>
      <c r="F203" s="50"/>
      <c r="G203" s="47" t="str">
        <f>IF(D203="","",IF(E203=Lists!$Q$2,"Not counted (per plan)",IF(D203=Setup!$C$5,Setup!$C$6,IF(D203=Setup!$C$6,Setup!$C$5,""))))</f>
        <v/>
      </c>
      <c r="H203" s="47" t="str">
        <f>IF(D203="","",SUMPRODUCT((Days!$C$2:$C$367=ROW())*(Days!$G$2:$G$367&lt;&gt;"")))</f>
        <v/>
      </c>
    </row>
    <row r="204" spans="2:8" x14ac:dyDescent="0.35">
      <c r="B204" s="44"/>
      <c r="C204" s="44"/>
      <c r="D204" s="45"/>
      <c r="E204" s="45"/>
      <c r="F204" s="46"/>
      <c r="G204" s="47" t="str">
        <f>IF(D204="","",IF(E204=Lists!$Q$2,"Not counted (per plan)",IF(D204=Setup!$C$5,Setup!$C$6,IF(D204=Setup!$C$6,Setup!$C$5,""))))</f>
        <v/>
      </c>
      <c r="H204" s="47" t="str">
        <f>IF(D204="","",SUMPRODUCT((Days!$C$2:$C$367=ROW())*(Days!$G$2:$G$367&lt;&gt;"")))</f>
        <v/>
      </c>
    </row>
    <row r="205" spans="2:8" x14ac:dyDescent="0.35">
      <c r="B205" s="48"/>
      <c r="C205" s="48"/>
      <c r="D205" s="49"/>
      <c r="E205" s="49"/>
      <c r="F205" s="50"/>
      <c r="G205" s="47" t="str">
        <f>IF(D205="","",IF(E205=Lists!$Q$2,"Not counted (per plan)",IF(D205=Setup!$C$5,Setup!$C$6,IF(D205=Setup!$C$6,Setup!$C$5,""))))</f>
        <v/>
      </c>
      <c r="H205" s="47" t="str">
        <f>IF(D205="","",SUMPRODUCT((Days!$C$2:$C$367=ROW())*(Days!$G$2:$G$367&lt;&gt;"")))</f>
        <v/>
      </c>
    </row>
    <row r="206" spans="2:8" x14ac:dyDescent="0.35">
      <c r="B206" s="44"/>
      <c r="C206" s="44"/>
      <c r="D206" s="45"/>
      <c r="E206" s="45"/>
      <c r="F206" s="46"/>
      <c r="G206" s="47" t="str">
        <f>IF(D206="","",IF(E206=Lists!$Q$2,"Not counted (per plan)",IF(D206=Setup!$C$5,Setup!$C$6,IF(D206=Setup!$C$6,Setup!$C$5,""))))</f>
        <v/>
      </c>
      <c r="H206" s="47" t="str">
        <f>IF(D206="","",SUMPRODUCT((Days!$C$2:$C$367=ROW())*(Days!$G$2:$G$367&lt;&gt;"")))</f>
        <v/>
      </c>
    </row>
    <row r="207" spans="2:8" x14ac:dyDescent="0.35">
      <c r="B207" s="48"/>
      <c r="C207" s="48"/>
      <c r="D207" s="49"/>
      <c r="E207" s="49"/>
      <c r="F207" s="50"/>
      <c r="G207" s="47" t="str">
        <f>IF(D207="","",IF(E207=Lists!$Q$2,"Not counted (per plan)",IF(D207=Setup!$C$5,Setup!$C$6,IF(D207=Setup!$C$6,Setup!$C$5,""))))</f>
        <v/>
      </c>
      <c r="H207" s="47" t="str">
        <f>IF(D207="","",SUMPRODUCT((Days!$C$2:$C$367=ROW())*(Days!$G$2:$G$367&lt;&gt;"")))</f>
        <v/>
      </c>
    </row>
    <row r="208" spans="2:8" x14ac:dyDescent="0.35">
      <c r="B208" s="44"/>
      <c r="C208" s="44"/>
      <c r="D208" s="45"/>
      <c r="E208" s="45"/>
      <c r="F208" s="46"/>
      <c r="G208" s="47" t="str">
        <f>IF(D208="","",IF(E208=Lists!$Q$2,"Not counted (per plan)",IF(D208=Setup!$C$5,Setup!$C$6,IF(D208=Setup!$C$6,Setup!$C$5,""))))</f>
        <v/>
      </c>
      <c r="H208" s="47" t="str">
        <f>IF(D208="","",SUMPRODUCT((Days!$C$2:$C$367=ROW())*(Days!$G$2:$G$367&lt;&gt;"")))</f>
        <v/>
      </c>
    </row>
    <row r="209" spans="2:8" x14ac:dyDescent="0.35">
      <c r="B209" s="48"/>
      <c r="C209" s="48"/>
      <c r="D209" s="49"/>
      <c r="E209" s="49"/>
      <c r="F209" s="50"/>
      <c r="G209" s="47" t="str">
        <f>IF(D209="","",IF(E209=Lists!$Q$2,"Not counted (per plan)",IF(D209=Setup!$C$5,Setup!$C$6,IF(D209=Setup!$C$6,Setup!$C$5,""))))</f>
        <v/>
      </c>
      <c r="H209" s="47" t="str">
        <f>IF(D209="","",SUMPRODUCT((Days!$C$2:$C$367=ROW())*(Days!$G$2:$G$367&lt;&gt;"")))</f>
        <v/>
      </c>
    </row>
    <row r="210" spans="2:8" x14ac:dyDescent="0.35">
      <c r="B210" s="44"/>
      <c r="C210" s="44"/>
      <c r="D210" s="45"/>
      <c r="E210" s="45"/>
      <c r="F210" s="46"/>
      <c r="G210" s="47" t="str">
        <f>IF(D210="","",IF(E210=Lists!$Q$2,"Not counted (per plan)",IF(D210=Setup!$C$5,Setup!$C$6,IF(D210=Setup!$C$6,Setup!$C$5,""))))</f>
        <v/>
      </c>
      <c r="H210" s="47" t="str">
        <f>IF(D210="","",SUMPRODUCT((Days!$C$2:$C$367=ROW())*(Days!$G$2:$G$367&lt;&gt;"")))</f>
        <v/>
      </c>
    </row>
    <row r="211" spans="2:8" x14ac:dyDescent="0.35">
      <c r="B211" s="48"/>
      <c r="C211" s="48"/>
      <c r="D211" s="49"/>
      <c r="E211" s="49"/>
      <c r="F211" s="50"/>
      <c r="G211" s="47" t="str">
        <f>IF(D211="","",IF(E211=Lists!$Q$2,"Not counted (per plan)",IF(D211=Setup!$C$5,Setup!$C$6,IF(D211=Setup!$C$6,Setup!$C$5,""))))</f>
        <v/>
      </c>
      <c r="H211" s="47" t="str">
        <f>IF(D211="","",SUMPRODUCT((Days!$C$2:$C$367=ROW())*(Days!$G$2:$G$367&lt;&gt;"")))</f>
        <v/>
      </c>
    </row>
    <row r="212" spans="2:8" x14ac:dyDescent="0.35">
      <c r="B212" s="44"/>
      <c r="C212" s="44"/>
      <c r="D212" s="45"/>
      <c r="E212" s="45"/>
      <c r="F212" s="46"/>
      <c r="G212" s="47" t="str">
        <f>IF(D212="","",IF(E212=Lists!$Q$2,"Not counted (per plan)",IF(D212=Setup!$C$5,Setup!$C$6,IF(D212=Setup!$C$6,Setup!$C$5,""))))</f>
        <v/>
      </c>
      <c r="H212" s="47" t="str">
        <f>IF(D212="","",SUMPRODUCT((Days!$C$2:$C$367=ROW())*(Days!$G$2:$G$367&lt;&gt;"")))</f>
        <v/>
      </c>
    </row>
    <row r="213" spans="2:8" x14ac:dyDescent="0.35">
      <c r="B213" s="48"/>
      <c r="C213" s="48"/>
      <c r="D213" s="49"/>
      <c r="E213" s="49"/>
      <c r="F213" s="50"/>
      <c r="G213" s="47" t="str">
        <f>IF(D213="","",IF(E213=Lists!$Q$2,"Not counted (per plan)",IF(D213=Setup!$C$5,Setup!$C$6,IF(D213=Setup!$C$6,Setup!$C$5,""))))</f>
        <v/>
      </c>
      <c r="H213" s="47" t="str">
        <f>IF(D213="","",SUMPRODUCT((Days!$C$2:$C$367=ROW())*(Days!$G$2:$G$367&lt;&gt;"")))</f>
        <v/>
      </c>
    </row>
    <row r="214" spans="2:8" x14ac:dyDescent="0.35">
      <c r="B214" s="44"/>
      <c r="C214" s="44"/>
      <c r="D214" s="45"/>
      <c r="E214" s="45"/>
      <c r="F214" s="46"/>
      <c r="G214" s="47" t="str">
        <f>IF(D214="","",IF(E214=Lists!$Q$2,"Not counted (per plan)",IF(D214=Setup!$C$5,Setup!$C$6,IF(D214=Setup!$C$6,Setup!$C$5,""))))</f>
        <v/>
      </c>
      <c r="H214" s="47" t="str">
        <f>IF(D214="","",SUMPRODUCT((Days!$C$2:$C$367=ROW())*(Days!$G$2:$G$367&lt;&gt;"")))</f>
        <v/>
      </c>
    </row>
    <row r="215" spans="2:8" x14ac:dyDescent="0.35">
      <c r="B215" s="48"/>
      <c r="C215" s="48"/>
      <c r="D215" s="49"/>
      <c r="E215" s="49"/>
      <c r="F215" s="50"/>
      <c r="G215" s="47" t="str">
        <f>IF(D215="","",IF(E215=Lists!$Q$2,"Not counted (per plan)",IF(D215=Setup!$C$5,Setup!$C$6,IF(D215=Setup!$C$6,Setup!$C$5,""))))</f>
        <v/>
      </c>
      <c r="H215" s="47" t="str">
        <f>IF(D215="","",SUMPRODUCT((Days!$C$2:$C$367=ROW())*(Days!$G$2:$G$367&lt;&gt;"")))</f>
        <v/>
      </c>
    </row>
    <row r="216" spans="2:8" x14ac:dyDescent="0.35">
      <c r="B216" s="44"/>
      <c r="C216" s="44"/>
      <c r="D216" s="45"/>
      <c r="E216" s="45"/>
      <c r="F216" s="46"/>
      <c r="G216" s="47" t="str">
        <f>IF(D216="","",IF(E216=Lists!$Q$2,"Not counted (per plan)",IF(D216=Setup!$C$5,Setup!$C$6,IF(D216=Setup!$C$6,Setup!$C$5,""))))</f>
        <v/>
      </c>
      <c r="H216" s="47" t="str">
        <f>IF(D216="","",SUMPRODUCT((Days!$C$2:$C$367=ROW())*(Days!$G$2:$G$367&lt;&gt;"")))</f>
        <v/>
      </c>
    </row>
    <row r="217" spans="2:8" x14ac:dyDescent="0.35">
      <c r="B217" s="48"/>
      <c r="C217" s="48"/>
      <c r="D217" s="49"/>
      <c r="E217" s="49"/>
      <c r="F217" s="50"/>
      <c r="G217" s="47" t="str">
        <f>IF(D217="","",IF(E217=Lists!$Q$2,"Not counted (per plan)",IF(D217=Setup!$C$5,Setup!$C$6,IF(D217=Setup!$C$6,Setup!$C$5,""))))</f>
        <v/>
      </c>
      <c r="H217" s="47" t="str">
        <f>IF(D217="","",SUMPRODUCT((Days!$C$2:$C$367=ROW())*(Days!$G$2:$G$367&lt;&gt;"")))</f>
        <v/>
      </c>
    </row>
    <row r="218" spans="2:8" x14ac:dyDescent="0.35">
      <c r="B218" s="44"/>
      <c r="C218" s="44"/>
      <c r="D218" s="45"/>
      <c r="E218" s="45"/>
      <c r="F218" s="46"/>
      <c r="G218" s="47" t="str">
        <f>IF(D218="","",IF(E218=Lists!$Q$2,"Not counted (per plan)",IF(D218=Setup!$C$5,Setup!$C$6,IF(D218=Setup!$C$6,Setup!$C$5,""))))</f>
        <v/>
      </c>
      <c r="H218" s="47" t="str">
        <f>IF(D218="","",SUMPRODUCT((Days!$C$2:$C$367=ROW())*(Days!$G$2:$G$367&lt;&gt;"")))</f>
        <v/>
      </c>
    </row>
    <row r="219" spans="2:8" x14ac:dyDescent="0.35">
      <c r="B219" s="48"/>
      <c r="C219" s="48"/>
      <c r="D219" s="49"/>
      <c r="E219" s="49"/>
      <c r="F219" s="50"/>
      <c r="G219" s="47" t="str">
        <f>IF(D219="","",IF(E219=Lists!$Q$2,"Not counted (per plan)",IF(D219=Setup!$C$5,Setup!$C$6,IF(D219=Setup!$C$6,Setup!$C$5,""))))</f>
        <v/>
      </c>
      <c r="H219" s="47" t="str">
        <f>IF(D219="","",SUMPRODUCT((Days!$C$2:$C$367=ROW())*(Days!$G$2:$G$367&lt;&gt;"")))</f>
        <v/>
      </c>
    </row>
    <row r="220" spans="2:8" x14ac:dyDescent="0.35">
      <c r="B220" s="44"/>
      <c r="C220" s="44"/>
      <c r="D220" s="45"/>
      <c r="E220" s="45"/>
      <c r="F220" s="46"/>
      <c r="G220" s="47" t="str">
        <f>IF(D220="","",IF(E220=Lists!$Q$2,"Not counted (per plan)",IF(D220=Setup!$C$5,Setup!$C$6,IF(D220=Setup!$C$6,Setup!$C$5,""))))</f>
        <v/>
      </c>
      <c r="H220" s="47" t="str">
        <f>IF(D220="","",SUMPRODUCT((Days!$C$2:$C$367=ROW())*(Days!$G$2:$G$367&lt;&gt;"")))</f>
        <v/>
      </c>
    </row>
    <row r="221" spans="2:8" x14ac:dyDescent="0.35">
      <c r="B221" s="48"/>
      <c r="C221" s="48"/>
      <c r="D221" s="49"/>
      <c r="E221" s="49"/>
      <c r="F221" s="50"/>
      <c r="G221" s="47" t="str">
        <f>IF(D221="","",IF(E221=Lists!$Q$2,"Not counted (per plan)",IF(D221=Setup!$C$5,Setup!$C$6,IF(D221=Setup!$C$6,Setup!$C$5,""))))</f>
        <v/>
      </c>
      <c r="H221" s="47" t="str">
        <f>IF(D221="","",SUMPRODUCT((Days!$C$2:$C$367=ROW())*(Days!$G$2:$G$367&lt;&gt;"")))</f>
        <v/>
      </c>
    </row>
    <row r="222" spans="2:8" x14ac:dyDescent="0.35">
      <c r="B222" s="44"/>
      <c r="C222" s="44"/>
      <c r="D222" s="45"/>
      <c r="E222" s="45"/>
      <c r="F222" s="46"/>
      <c r="G222" s="47" t="str">
        <f>IF(D222="","",IF(E222=Lists!$Q$2,"Not counted (per plan)",IF(D222=Setup!$C$5,Setup!$C$6,IF(D222=Setup!$C$6,Setup!$C$5,""))))</f>
        <v/>
      </c>
      <c r="H222" s="47" t="str">
        <f>IF(D222="","",SUMPRODUCT((Days!$C$2:$C$367=ROW())*(Days!$G$2:$G$367&lt;&gt;"")))</f>
        <v/>
      </c>
    </row>
    <row r="223" spans="2:8" x14ac:dyDescent="0.35">
      <c r="B223" s="48"/>
      <c r="C223" s="48"/>
      <c r="D223" s="49"/>
      <c r="E223" s="49"/>
      <c r="F223" s="50"/>
      <c r="G223" s="47" t="str">
        <f>IF(D223="","",IF(E223=Lists!$Q$2,"Not counted (per plan)",IF(D223=Setup!$C$5,Setup!$C$6,IF(D223=Setup!$C$6,Setup!$C$5,""))))</f>
        <v/>
      </c>
      <c r="H223" s="47" t="str">
        <f>IF(D223="","",SUMPRODUCT((Days!$C$2:$C$367=ROW())*(Days!$G$2:$G$367&lt;&gt;"")))</f>
        <v/>
      </c>
    </row>
    <row r="224" spans="2:8" x14ac:dyDescent="0.35">
      <c r="B224" s="44"/>
      <c r="C224" s="44"/>
      <c r="D224" s="45"/>
      <c r="E224" s="45"/>
      <c r="F224" s="46"/>
      <c r="G224" s="47" t="str">
        <f>IF(D224="","",IF(E224=Lists!$Q$2,"Not counted (per plan)",IF(D224=Setup!$C$5,Setup!$C$6,IF(D224=Setup!$C$6,Setup!$C$5,""))))</f>
        <v/>
      </c>
      <c r="H224" s="47" t="str">
        <f>IF(D224="","",SUMPRODUCT((Days!$C$2:$C$367=ROW())*(Days!$G$2:$G$367&lt;&gt;"")))</f>
        <v/>
      </c>
    </row>
    <row r="225" spans="2:8" x14ac:dyDescent="0.35">
      <c r="B225" s="48"/>
      <c r="C225" s="48"/>
      <c r="D225" s="49"/>
      <c r="E225" s="49"/>
      <c r="F225" s="50"/>
      <c r="G225" s="47" t="str">
        <f>IF(D225="","",IF(E225=Lists!$Q$2,"Not counted (per plan)",IF(D225=Setup!$C$5,Setup!$C$6,IF(D225=Setup!$C$6,Setup!$C$5,""))))</f>
        <v/>
      </c>
      <c r="H225" s="47" t="str">
        <f>IF(D225="","",SUMPRODUCT((Days!$C$2:$C$367=ROW())*(Days!$G$2:$G$367&lt;&gt;"")))</f>
        <v/>
      </c>
    </row>
    <row r="226" spans="2:8" x14ac:dyDescent="0.35">
      <c r="B226" s="44"/>
      <c r="C226" s="44"/>
      <c r="D226" s="45"/>
      <c r="E226" s="45"/>
      <c r="F226" s="46"/>
      <c r="G226" s="47" t="str">
        <f>IF(D226="","",IF(E226=Lists!$Q$2,"Not counted (per plan)",IF(D226=Setup!$C$5,Setup!$C$6,IF(D226=Setup!$C$6,Setup!$C$5,""))))</f>
        <v/>
      </c>
      <c r="H226" s="47" t="str">
        <f>IF(D226="","",SUMPRODUCT((Days!$C$2:$C$367=ROW())*(Days!$G$2:$G$367&lt;&gt;"")))</f>
        <v/>
      </c>
    </row>
    <row r="227" spans="2:8" x14ac:dyDescent="0.35">
      <c r="B227" s="48"/>
      <c r="C227" s="48"/>
      <c r="D227" s="49"/>
      <c r="E227" s="49"/>
      <c r="F227" s="50"/>
      <c r="G227" s="47" t="str">
        <f>IF(D227="","",IF(E227=Lists!$Q$2,"Not counted (per plan)",IF(D227=Setup!$C$5,Setup!$C$6,IF(D227=Setup!$C$6,Setup!$C$5,""))))</f>
        <v/>
      </c>
      <c r="H227" s="47" t="str">
        <f>IF(D227="","",SUMPRODUCT((Days!$C$2:$C$367=ROW())*(Days!$G$2:$G$367&lt;&gt;"")))</f>
        <v/>
      </c>
    </row>
    <row r="228" spans="2:8" x14ac:dyDescent="0.35">
      <c r="B228" s="44"/>
      <c r="C228" s="44"/>
      <c r="D228" s="45"/>
      <c r="E228" s="45"/>
      <c r="F228" s="46"/>
      <c r="G228" s="47" t="str">
        <f>IF(D228="","",IF(E228=Lists!$Q$2,"Not counted (per plan)",IF(D228=Setup!$C$5,Setup!$C$6,IF(D228=Setup!$C$6,Setup!$C$5,""))))</f>
        <v/>
      </c>
      <c r="H228" s="47" t="str">
        <f>IF(D228="","",SUMPRODUCT((Days!$C$2:$C$367=ROW())*(Days!$G$2:$G$367&lt;&gt;"")))</f>
        <v/>
      </c>
    </row>
    <row r="229" spans="2:8" x14ac:dyDescent="0.35">
      <c r="B229" s="48"/>
      <c r="C229" s="48"/>
      <c r="D229" s="49"/>
      <c r="E229" s="49"/>
      <c r="F229" s="50"/>
      <c r="G229" s="47" t="str">
        <f>IF(D229="","",IF(E229=Lists!$Q$2,"Not counted (per plan)",IF(D229=Setup!$C$5,Setup!$C$6,IF(D229=Setup!$C$6,Setup!$C$5,""))))</f>
        <v/>
      </c>
      <c r="H229" s="47" t="str">
        <f>IF(D229="","",SUMPRODUCT((Days!$C$2:$C$367=ROW())*(Days!$G$2:$G$367&lt;&gt;"")))</f>
        <v/>
      </c>
    </row>
    <row r="230" spans="2:8" x14ac:dyDescent="0.35">
      <c r="B230" s="44"/>
      <c r="C230" s="44"/>
      <c r="D230" s="45"/>
      <c r="E230" s="45"/>
      <c r="F230" s="46"/>
      <c r="G230" s="47" t="str">
        <f>IF(D230="","",IF(E230=Lists!$Q$2,"Not counted (per plan)",IF(D230=Setup!$C$5,Setup!$C$6,IF(D230=Setup!$C$6,Setup!$C$5,""))))</f>
        <v/>
      </c>
      <c r="H230" s="47" t="str">
        <f>IF(D230="","",SUMPRODUCT((Days!$C$2:$C$367=ROW())*(Days!$G$2:$G$367&lt;&gt;"")))</f>
        <v/>
      </c>
    </row>
    <row r="231" spans="2:8" x14ac:dyDescent="0.35">
      <c r="B231" s="48"/>
      <c r="C231" s="48"/>
      <c r="D231" s="49"/>
      <c r="E231" s="49"/>
      <c r="F231" s="50"/>
      <c r="G231" s="47" t="str">
        <f>IF(D231="","",IF(E231=Lists!$Q$2,"Not counted (per plan)",IF(D231=Setup!$C$5,Setup!$C$6,IF(D231=Setup!$C$6,Setup!$C$5,""))))</f>
        <v/>
      </c>
      <c r="H231" s="47" t="str">
        <f>IF(D231="","",SUMPRODUCT((Days!$C$2:$C$367=ROW())*(Days!$G$2:$G$367&lt;&gt;"")))</f>
        <v/>
      </c>
    </row>
    <row r="232" spans="2:8" x14ac:dyDescent="0.35">
      <c r="B232" s="44"/>
      <c r="C232" s="44"/>
      <c r="D232" s="45"/>
      <c r="E232" s="45"/>
      <c r="F232" s="46"/>
      <c r="G232" s="47" t="str">
        <f>IF(D232="","",IF(E232=Lists!$Q$2,"Not counted (per plan)",IF(D232=Setup!$C$5,Setup!$C$6,IF(D232=Setup!$C$6,Setup!$C$5,""))))</f>
        <v/>
      </c>
      <c r="H232" s="47" t="str">
        <f>IF(D232="","",SUMPRODUCT((Days!$C$2:$C$367=ROW())*(Days!$G$2:$G$367&lt;&gt;"")))</f>
        <v/>
      </c>
    </row>
    <row r="233" spans="2:8" x14ac:dyDescent="0.35">
      <c r="B233" s="48"/>
      <c r="C233" s="48"/>
      <c r="D233" s="49"/>
      <c r="E233" s="49"/>
      <c r="F233" s="50"/>
      <c r="G233" s="47" t="str">
        <f>IF(D233="","",IF(E233=Lists!$Q$2,"Not counted (per plan)",IF(D233=Setup!$C$5,Setup!$C$6,IF(D233=Setup!$C$6,Setup!$C$5,""))))</f>
        <v/>
      </c>
      <c r="H233" s="47" t="str">
        <f>IF(D233="","",SUMPRODUCT((Days!$C$2:$C$367=ROW())*(Days!$G$2:$G$367&lt;&gt;"")))</f>
        <v/>
      </c>
    </row>
    <row r="234" spans="2:8" x14ac:dyDescent="0.35">
      <c r="B234" s="44"/>
      <c r="C234" s="44"/>
      <c r="D234" s="45"/>
      <c r="E234" s="45"/>
      <c r="F234" s="46"/>
      <c r="G234" s="47" t="str">
        <f>IF(D234="","",IF(E234=Lists!$Q$2,"Not counted (per plan)",IF(D234=Setup!$C$5,Setup!$C$6,IF(D234=Setup!$C$6,Setup!$C$5,""))))</f>
        <v/>
      </c>
      <c r="H234" s="47" t="str">
        <f>IF(D234="","",SUMPRODUCT((Days!$C$2:$C$367=ROW())*(Days!$G$2:$G$367&lt;&gt;"")))</f>
        <v/>
      </c>
    </row>
    <row r="235" spans="2:8" x14ac:dyDescent="0.35">
      <c r="B235" s="48"/>
      <c r="C235" s="48"/>
      <c r="D235" s="49"/>
      <c r="E235" s="49"/>
      <c r="F235" s="50"/>
      <c r="G235" s="47" t="str">
        <f>IF(D235="","",IF(E235=Lists!$Q$2,"Not counted (per plan)",IF(D235=Setup!$C$5,Setup!$C$6,IF(D235=Setup!$C$6,Setup!$C$5,""))))</f>
        <v/>
      </c>
      <c r="H235" s="47" t="str">
        <f>IF(D235="","",SUMPRODUCT((Days!$C$2:$C$367=ROW())*(Days!$G$2:$G$367&lt;&gt;"")))</f>
        <v/>
      </c>
    </row>
    <row r="236" spans="2:8" x14ac:dyDescent="0.35">
      <c r="B236" s="44"/>
      <c r="C236" s="44"/>
      <c r="D236" s="45"/>
      <c r="E236" s="45"/>
      <c r="F236" s="46"/>
      <c r="G236" s="47" t="str">
        <f>IF(D236="","",IF(E236=Lists!$Q$2,"Not counted (per plan)",IF(D236=Setup!$C$5,Setup!$C$6,IF(D236=Setup!$C$6,Setup!$C$5,""))))</f>
        <v/>
      </c>
      <c r="H236" s="47" t="str">
        <f>IF(D236="","",SUMPRODUCT((Days!$C$2:$C$367=ROW())*(Days!$G$2:$G$367&lt;&gt;"")))</f>
        <v/>
      </c>
    </row>
    <row r="237" spans="2:8" x14ac:dyDescent="0.35">
      <c r="B237" s="48"/>
      <c r="C237" s="48"/>
      <c r="D237" s="49"/>
      <c r="E237" s="49"/>
      <c r="F237" s="50"/>
      <c r="G237" s="47" t="str">
        <f>IF(D237="","",IF(E237=Lists!$Q$2,"Not counted (per plan)",IF(D237=Setup!$C$5,Setup!$C$6,IF(D237=Setup!$C$6,Setup!$C$5,""))))</f>
        <v/>
      </c>
      <c r="H237" s="47" t="str">
        <f>IF(D237="","",SUMPRODUCT((Days!$C$2:$C$367=ROW())*(Days!$G$2:$G$367&lt;&gt;"")))</f>
        <v/>
      </c>
    </row>
    <row r="238" spans="2:8" x14ac:dyDescent="0.35">
      <c r="B238" s="44"/>
      <c r="C238" s="44"/>
      <c r="D238" s="45"/>
      <c r="E238" s="45"/>
      <c r="F238" s="46"/>
      <c r="G238" s="47" t="str">
        <f>IF(D238="","",IF(E238=Lists!$Q$2,"Not counted (per plan)",IF(D238=Setup!$C$5,Setup!$C$6,IF(D238=Setup!$C$6,Setup!$C$5,""))))</f>
        <v/>
      </c>
      <c r="H238" s="47" t="str">
        <f>IF(D238="","",SUMPRODUCT((Days!$C$2:$C$367=ROW())*(Days!$G$2:$G$367&lt;&gt;"")))</f>
        <v/>
      </c>
    </row>
    <row r="239" spans="2:8" x14ac:dyDescent="0.35">
      <c r="B239" s="48"/>
      <c r="C239" s="48"/>
      <c r="D239" s="49"/>
      <c r="E239" s="49"/>
      <c r="F239" s="50"/>
      <c r="G239" s="47" t="str">
        <f>IF(D239="","",IF(E239=Lists!$Q$2,"Not counted (per plan)",IF(D239=Setup!$C$5,Setup!$C$6,IF(D239=Setup!$C$6,Setup!$C$5,""))))</f>
        <v/>
      </c>
      <c r="H239" s="47" t="str">
        <f>IF(D239="","",SUMPRODUCT((Days!$C$2:$C$367=ROW())*(Days!$G$2:$G$367&lt;&gt;"")))</f>
        <v/>
      </c>
    </row>
    <row r="240" spans="2:8" x14ac:dyDescent="0.35">
      <c r="B240" s="44"/>
      <c r="C240" s="44"/>
      <c r="D240" s="45"/>
      <c r="E240" s="45"/>
      <c r="F240" s="46"/>
      <c r="G240" s="47" t="str">
        <f>IF(D240="","",IF(E240=Lists!$Q$2,"Not counted (per plan)",IF(D240=Setup!$C$5,Setup!$C$6,IF(D240=Setup!$C$6,Setup!$C$5,""))))</f>
        <v/>
      </c>
      <c r="H240" s="47" t="str">
        <f>IF(D240="","",SUMPRODUCT((Days!$C$2:$C$367=ROW())*(Days!$G$2:$G$367&lt;&gt;"")))</f>
        <v/>
      </c>
    </row>
    <row r="241" spans="2:8" x14ac:dyDescent="0.35">
      <c r="B241" s="48"/>
      <c r="C241" s="48"/>
      <c r="D241" s="49"/>
      <c r="E241" s="49"/>
      <c r="F241" s="50"/>
      <c r="G241" s="47" t="str">
        <f>IF(D241="","",IF(E241=Lists!$Q$2,"Not counted (per plan)",IF(D241=Setup!$C$5,Setup!$C$6,IF(D241=Setup!$C$6,Setup!$C$5,""))))</f>
        <v/>
      </c>
      <c r="H241" s="47" t="str">
        <f>IF(D241="","",SUMPRODUCT((Days!$C$2:$C$367=ROW())*(Days!$G$2:$G$367&lt;&gt;"")))</f>
        <v/>
      </c>
    </row>
    <row r="242" spans="2:8" x14ac:dyDescent="0.35">
      <c r="B242" s="44"/>
      <c r="C242" s="44"/>
      <c r="D242" s="45"/>
      <c r="E242" s="45"/>
      <c r="F242" s="46"/>
      <c r="G242" s="47" t="str">
        <f>IF(D242="","",IF(E242=Lists!$Q$2,"Not counted (per plan)",IF(D242=Setup!$C$5,Setup!$C$6,IF(D242=Setup!$C$6,Setup!$C$5,""))))</f>
        <v/>
      </c>
      <c r="H242" s="47" t="str">
        <f>IF(D242="","",SUMPRODUCT((Days!$C$2:$C$367=ROW())*(Days!$G$2:$G$367&lt;&gt;"")))</f>
        <v/>
      </c>
    </row>
    <row r="243" spans="2:8" x14ac:dyDescent="0.35">
      <c r="B243" s="48"/>
      <c r="C243" s="48"/>
      <c r="D243" s="49"/>
      <c r="E243" s="49"/>
      <c r="F243" s="50"/>
      <c r="G243" s="47" t="str">
        <f>IF(D243="","",IF(E243=Lists!$Q$2,"Not counted (per plan)",IF(D243=Setup!$C$5,Setup!$C$6,IF(D243=Setup!$C$6,Setup!$C$5,""))))</f>
        <v/>
      </c>
      <c r="H243" s="47" t="str">
        <f>IF(D243="","",SUMPRODUCT((Days!$C$2:$C$367=ROW())*(Days!$G$2:$G$367&lt;&gt;"")))</f>
        <v/>
      </c>
    </row>
    <row r="244" spans="2:8" x14ac:dyDescent="0.35">
      <c r="B244" s="44"/>
      <c r="C244" s="44"/>
      <c r="D244" s="45"/>
      <c r="E244" s="45"/>
      <c r="F244" s="46"/>
      <c r="G244" s="47" t="str">
        <f>IF(D244="","",IF(E244=Lists!$Q$2,"Not counted (per plan)",IF(D244=Setup!$C$5,Setup!$C$6,IF(D244=Setup!$C$6,Setup!$C$5,""))))</f>
        <v/>
      </c>
      <c r="H244" s="47" t="str">
        <f>IF(D244="","",SUMPRODUCT((Days!$C$2:$C$367=ROW())*(Days!$G$2:$G$367&lt;&gt;"")))</f>
        <v/>
      </c>
    </row>
    <row r="245" spans="2:8" x14ac:dyDescent="0.35">
      <c r="B245" s="48"/>
      <c r="C245" s="48"/>
      <c r="D245" s="49"/>
      <c r="E245" s="49"/>
      <c r="F245" s="50"/>
      <c r="G245" s="47" t="str">
        <f>IF(D245="","",IF(E245=Lists!$Q$2,"Not counted (per plan)",IF(D245=Setup!$C$5,Setup!$C$6,IF(D245=Setup!$C$6,Setup!$C$5,""))))</f>
        <v/>
      </c>
      <c r="H245" s="47" t="str">
        <f>IF(D245="","",SUMPRODUCT((Days!$C$2:$C$367=ROW())*(Days!$G$2:$G$367&lt;&gt;"")))</f>
        <v/>
      </c>
    </row>
    <row r="246" spans="2:8" x14ac:dyDescent="0.35">
      <c r="B246" s="44"/>
      <c r="C246" s="44"/>
      <c r="D246" s="45"/>
      <c r="E246" s="45"/>
      <c r="F246" s="46"/>
      <c r="G246" s="47" t="str">
        <f>IF(D246="","",IF(E246=Lists!$Q$2,"Not counted (per plan)",IF(D246=Setup!$C$5,Setup!$C$6,IF(D246=Setup!$C$6,Setup!$C$5,""))))</f>
        <v/>
      </c>
      <c r="H246" s="47" t="str">
        <f>IF(D246="","",SUMPRODUCT((Days!$C$2:$C$367=ROW())*(Days!$G$2:$G$367&lt;&gt;"")))</f>
        <v/>
      </c>
    </row>
    <row r="247" spans="2:8" x14ac:dyDescent="0.35">
      <c r="B247" s="48"/>
      <c r="C247" s="48"/>
      <c r="D247" s="49"/>
      <c r="E247" s="49"/>
      <c r="F247" s="50"/>
      <c r="G247" s="47" t="str">
        <f>IF(D247="","",IF(E247=Lists!$Q$2,"Not counted (per plan)",IF(D247=Setup!$C$5,Setup!$C$6,IF(D247=Setup!$C$6,Setup!$C$5,""))))</f>
        <v/>
      </c>
      <c r="H247" s="47" t="str">
        <f>IF(D247="","",SUMPRODUCT((Days!$C$2:$C$367=ROW())*(Days!$G$2:$G$367&lt;&gt;"")))</f>
        <v/>
      </c>
    </row>
    <row r="248" spans="2:8" x14ac:dyDescent="0.35">
      <c r="B248" s="44"/>
      <c r="C248" s="44"/>
      <c r="D248" s="45"/>
      <c r="E248" s="45"/>
      <c r="F248" s="46"/>
      <c r="G248" s="47" t="str">
        <f>IF(D248="","",IF(E248=Lists!$Q$2,"Not counted (per plan)",IF(D248=Setup!$C$5,Setup!$C$6,IF(D248=Setup!$C$6,Setup!$C$5,""))))</f>
        <v/>
      </c>
      <c r="H248" s="47" t="str">
        <f>IF(D248="","",SUMPRODUCT((Days!$C$2:$C$367=ROW())*(Days!$G$2:$G$367&lt;&gt;"")))</f>
        <v/>
      </c>
    </row>
    <row r="249" spans="2:8" x14ac:dyDescent="0.35">
      <c r="B249" s="48"/>
      <c r="C249" s="48"/>
      <c r="D249" s="49"/>
      <c r="E249" s="49"/>
      <c r="F249" s="50"/>
      <c r="G249" s="47" t="str">
        <f>IF(D249="","",IF(E249=Lists!$Q$2,"Not counted (per plan)",IF(D249=Setup!$C$5,Setup!$C$6,IF(D249=Setup!$C$6,Setup!$C$5,""))))</f>
        <v/>
      </c>
      <c r="H249" s="47" t="str">
        <f>IF(D249="","",SUMPRODUCT((Days!$C$2:$C$367=ROW())*(Days!$G$2:$G$367&lt;&gt;"")))</f>
        <v/>
      </c>
    </row>
    <row r="250" spans="2:8" x14ac:dyDescent="0.35">
      <c r="B250" s="44"/>
      <c r="C250" s="44"/>
      <c r="D250" s="45"/>
      <c r="E250" s="45"/>
      <c r="F250" s="46"/>
      <c r="G250" s="47" t="str">
        <f>IF(D250="","",IF(E250=Lists!$Q$2,"Not counted (per plan)",IF(D250=Setup!$C$5,Setup!$C$6,IF(D250=Setup!$C$6,Setup!$C$5,""))))</f>
        <v/>
      </c>
      <c r="H250" s="47" t="str">
        <f>IF(D250="","",SUMPRODUCT((Days!$C$2:$C$367=ROW())*(Days!$G$2:$G$367&lt;&gt;"")))</f>
        <v/>
      </c>
    </row>
    <row r="251" spans="2:8" x14ac:dyDescent="0.35">
      <c r="B251" s="48"/>
      <c r="C251" s="48"/>
      <c r="D251" s="49"/>
      <c r="E251" s="49"/>
      <c r="F251" s="50"/>
      <c r="G251" s="47" t="str">
        <f>IF(D251="","",IF(E251=Lists!$Q$2,"Not counted (per plan)",IF(D251=Setup!$C$5,Setup!$C$6,IF(D251=Setup!$C$6,Setup!$C$5,""))))</f>
        <v/>
      </c>
      <c r="H251" s="47" t="str">
        <f>IF(D251="","",SUMPRODUCT((Days!$C$2:$C$367=ROW())*(Days!$G$2:$G$367&lt;&gt;"")))</f>
        <v/>
      </c>
    </row>
    <row r="252" spans="2:8" x14ac:dyDescent="0.35">
      <c r="B252" s="44"/>
      <c r="C252" s="44"/>
      <c r="D252" s="45"/>
      <c r="E252" s="45"/>
      <c r="F252" s="46"/>
      <c r="G252" s="47" t="str">
        <f>IF(D252="","",IF(E252=Lists!$Q$2,"Not counted (per plan)",IF(D252=Setup!$C$5,Setup!$C$6,IF(D252=Setup!$C$6,Setup!$C$5,""))))</f>
        <v/>
      </c>
      <c r="H252" s="47" t="str">
        <f>IF(D252="","",SUMPRODUCT((Days!$C$2:$C$367=ROW())*(Days!$G$2:$G$367&lt;&gt;"")))</f>
        <v/>
      </c>
    </row>
    <row r="253" spans="2:8" x14ac:dyDescent="0.35">
      <c r="B253" s="48"/>
      <c r="C253" s="48"/>
      <c r="D253" s="49"/>
      <c r="E253" s="49"/>
      <c r="F253" s="50"/>
      <c r="G253" s="47" t="str">
        <f>IF(D253="","",IF(E253=Lists!$Q$2,"Not counted (per plan)",IF(D253=Setup!$C$5,Setup!$C$6,IF(D253=Setup!$C$6,Setup!$C$5,""))))</f>
        <v/>
      </c>
      <c r="H253" s="47" t="str">
        <f>IF(D253="","",SUMPRODUCT((Days!$C$2:$C$367=ROW())*(Days!$G$2:$G$367&lt;&gt;"")))</f>
        <v/>
      </c>
    </row>
    <row r="254" spans="2:8" x14ac:dyDescent="0.35">
      <c r="B254" s="44"/>
      <c r="C254" s="44"/>
      <c r="D254" s="45"/>
      <c r="E254" s="45"/>
      <c r="F254" s="46"/>
      <c r="G254" s="47" t="str">
        <f>IF(D254="","",IF(E254=Lists!$Q$2,"Not counted (per plan)",IF(D254=Setup!$C$5,Setup!$C$6,IF(D254=Setup!$C$6,Setup!$C$5,""))))</f>
        <v/>
      </c>
      <c r="H254" s="47" t="str">
        <f>IF(D254="","",SUMPRODUCT((Days!$C$2:$C$367=ROW())*(Days!$G$2:$G$367&lt;&gt;"")))</f>
        <v/>
      </c>
    </row>
    <row r="255" spans="2:8" x14ac:dyDescent="0.35">
      <c r="B255" s="48"/>
      <c r="C255" s="48"/>
      <c r="D255" s="49"/>
      <c r="E255" s="49"/>
      <c r="F255" s="50"/>
      <c r="G255" s="47" t="str">
        <f>IF(D255="","",IF(E255=Lists!$Q$2,"Not counted (per plan)",IF(D255=Setup!$C$5,Setup!$C$6,IF(D255=Setup!$C$6,Setup!$C$5,""))))</f>
        <v/>
      </c>
      <c r="H255" s="47" t="str">
        <f>IF(D255="","",SUMPRODUCT((Days!$C$2:$C$367=ROW())*(Days!$G$2:$G$367&lt;&gt;"")))</f>
        <v/>
      </c>
    </row>
    <row r="256" spans="2:8" x14ac:dyDescent="0.35">
      <c r="B256" s="44"/>
      <c r="C256" s="44"/>
      <c r="D256" s="45"/>
      <c r="E256" s="45"/>
      <c r="F256" s="46"/>
      <c r="G256" s="47" t="str">
        <f>IF(D256="","",IF(E256=Lists!$Q$2,"Not counted (per plan)",IF(D256=Setup!$C$5,Setup!$C$6,IF(D256=Setup!$C$6,Setup!$C$5,""))))</f>
        <v/>
      </c>
      <c r="H256" s="47" t="str">
        <f>IF(D256="","",SUMPRODUCT((Days!$C$2:$C$367=ROW())*(Days!$G$2:$G$367&lt;&gt;"")))</f>
        <v/>
      </c>
    </row>
    <row r="257" spans="2:8" x14ac:dyDescent="0.35">
      <c r="B257" s="48"/>
      <c r="C257" s="48"/>
      <c r="D257" s="49"/>
      <c r="E257" s="49"/>
      <c r="F257" s="50"/>
      <c r="G257" s="47" t="str">
        <f>IF(D257="","",IF(E257=Lists!$Q$2,"Not counted (per plan)",IF(D257=Setup!$C$5,Setup!$C$6,IF(D257=Setup!$C$6,Setup!$C$5,""))))</f>
        <v/>
      </c>
      <c r="H257" s="47" t="str">
        <f>IF(D257="","",SUMPRODUCT((Days!$C$2:$C$367=ROW())*(Days!$G$2:$G$367&lt;&gt;"")))</f>
        <v/>
      </c>
    </row>
    <row r="258" spans="2:8" x14ac:dyDescent="0.35">
      <c r="B258" s="44"/>
      <c r="C258" s="44"/>
      <c r="D258" s="45"/>
      <c r="E258" s="45"/>
      <c r="F258" s="46"/>
      <c r="G258" s="47" t="str">
        <f>IF(D258="","",IF(E258=Lists!$Q$2,"Not counted (per plan)",IF(D258=Setup!$C$5,Setup!$C$6,IF(D258=Setup!$C$6,Setup!$C$5,""))))</f>
        <v/>
      </c>
      <c r="H258" s="47" t="str">
        <f>IF(D258="","",SUMPRODUCT((Days!$C$2:$C$367=ROW())*(Days!$G$2:$G$367&lt;&gt;"")))</f>
        <v/>
      </c>
    </row>
    <row r="259" spans="2:8" x14ac:dyDescent="0.35">
      <c r="B259" s="48"/>
      <c r="C259" s="48"/>
      <c r="D259" s="49"/>
      <c r="E259" s="49"/>
      <c r="F259" s="50"/>
      <c r="G259" s="47" t="str">
        <f>IF(D259="","",IF(E259=Lists!$Q$2,"Not counted (per plan)",IF(D259=Setup!$C$5,Setup!$C$6,IF(D259=Setup!$C$6,Setup!$C$5,""))))</f>
        <v/>
      </c>
      <c r="H259" s="47" t="str">
        <f>IF(D259="","",SUMPRODUCT((Days!$C$2:$C$367=ROW())*(Days!$G$2:$G$367&lt;&gt;"")))</f>
        <v/>
      </c>
    </row>
    <row r="260" spans="2:8" x14ac:dyDescent="0.35">
      <c r="B260" s="44"/>
      <c r="C260" s="44"/>
      <c r="D260" s="45"/>
      <c r="E260" s="45"/>
      <c r="F260" s="46"/>
      <c r="G260" s="47" t="str">
        <f>IF(D260="","",IF(E260=Lists!$Q$2,"Not counted (per plan)",IF(D260=Setup!$C$5,Setup!$C$6,IF(D260=Setup!$C$6,Setup!$C$5,""))))</f>
        <v/>
      </c>
      <c r="H260" s="47" t="str">
        <f>IF(D260="","",SUMPRODUCT((Days!$C$2:$C$367=ROW())*(Days!$G$2:$G$367&lt;&gt;"")))</f>
        <v/>
      </c>
    </row>
    <row r="261" spans="2:8" x14ac:dyDescent="0.35">
      <c r="B261" s="48"/>
      <c r="C261" s="48"/>
      <c r="D261" s="49"/>
      <c r="E261" s="49"/>
      <c r="F261" s="50"/>
      <c r="G261" s="47" t="str">
        <f>IF(D261="","",IF(E261=Lists!$Q$2,"Not counted (per plan)",IF(D261=Setup!$C$5,Setup!$C$6,IF(D261=Setup!$C$6,Setup!$C$5,""))))</f>
        <v/>
      </c>
      <c r="H261" s="47" t="str">
        <f>IF(D261="","",SUMPRODUCT((Days!$C$2:$C$367=ROW())*(Days!$G$2:$G$367&lt;&gt;"")))</f>
        <v/>
      </c>
    </row>
    <row r="262" spans="2:8" x14ac:dyDescent="0.35">
      <c r="B262" s="44"/>
      <c r="C262" s="44"/>
      <c r="D262" s="45"/>
      <c r="E262" s="45"/>
      <c r="F262" s="46"/>
      <c r="G262" s="47" t="str">
        <f>IF(D262="","",IF(E262=Lists!$Q$2,"Not counted (per plan)",IF(D262=Setup!$C$5,Setup!$C$6,IF(D262=Setup!$C$6,Setup!$C$5,""))))</f>
        <v/>
      </c>
      <c r="H262" s="47" t="str">
        <f>IF(D262="","",SUMPRODUCT((Days!$C$2:$C$367=ROW())*(Days!$G$2:$G$367&lt;&gt;"")))</f>
        <v/>
      </c>
    </row>
    <row r="263" spans="2:8" x14ac:dyDescent="0.35">
      <c r="B263" s="48"/>
      <c r="C263" s="48"/>
      <c r="D263" s="49"/>
      <c r="E263" s="49"/>
      <c r="F263" s="50"/>
      <c r="G263" s="47" t="str">
        <f>IF(D263="","",IF(E263=Lists!$Q$2,"Not counted (per plan)",IF(D263=Setup!$C$5,Setup!$C$6,IF(D263=Setup!$C$6,Setup!$C$5,""))))</f>
        <v/>
      </c>
      <c r="H263" s="47" t="str">
        <f>IF(D263="","",SUMPRODUCT((Days!$C$2:$C$367=ROW())*(Days!$G$2:$G$367&lt;&gt;"")))</f>
        <v/>
      </c>
    </row>
    <row r="264" spans="2:8" x14ac:dyDescent="0.35">
      <c r="B264" s="44"/>
      <c r="C264" s="44"/>
      <c r="D264" s="45"/>
      <c r="E264" s="45"/>
      <c r="F264" s="46"/>
      <c r="G264" s="47" t="str">
        <f>IF(D264="","",IF(E264=Lists!$Q$2,"Not counted (per plan)",IF(D264=Setup!$C$5,Setup!$C$6,IF(D264=Setup!$C$6,Setup!$C$5,""))))</f>
        <v/>
      </c>
      <c r="H264" s="47" t="str">
        <f>IF(D264="","",SUMPRODUCT((Days!$C$2:$C$367=ROW())*(Days!$G$2:$G$367&lt;&gt;"")))</f>
        <v/>
      </c>
    </row>
    <row r="265" spans="2:8" x14ac:dyDescent="0.35">
      <c r="B265" s="48"/>
      <c r="C265" s="48"/>
      <c r="D265" s="49"/>
      <c r="E265" s="49"/>
      <c r="F265" s="50"/>
      <c r="G265" s="47" t="str">
        <f>IF(D265="","",IF(E265=Lists!$Q$2,"Not counted (per plan)",IF(D265=Setup!$C$5,Setup!$C$6,IF(D265=Setup!$C$6,Setup!$C$5,""))))</f>
        <v/>
      </c>
      <c r="H265" s="47" t="str">
        <f>IF(D265="","",SUMPRODUCT((Days!$C$2:$C$367=ROW())*(Days!$G$2:$G$367&lt;&gt;"")))</f>
        <v/>
      </c>
    </row>
    <row r="266" spans="2:8" x14ac:dyDescent="0.35">
      <c r="B266" s="44"/>
      <c r="C266" s="44"/>
      <c r="D266" s="45"/>
      <c r="E266" s="45"/>
      <c r="F266" s="46"/>
      <c r="G266" s="47" t="str">
        <f>IF(D266="","",IF(E266=Lists!$Q$2,"Not counted (per plan)",IF(D266=Setup!$C$5,Setup!$C$6,IF(D266=Setup!$C$6,Setup!$C$5,""))))</f>
        <v/>
      </c>
      <c r="H266" s="47" t="str">
        <f>IF(D266="","",SUMPRODUCT((Days!$C$2:$C$367=ROW())*(Days!$G$2:$G$367&lt;&gt;"")))</f>
        <v/>
      </c>
    </row>
    <row r="267" spans="2:8" x14ac:dyDescent="0.35">
      <c r="B267" s="48"/>
      <c r="C267" s="48"/>
      <c r="D267" s="49"/>
      <c r="E267" s="49"/>
      <c r="F267" s="50"/>
      <c r="G267" s="47" t="str">
        <f>IF(D267="","",IF(E267=Lists!$Q$2,"Not counted (per plan)",IF(D267=Setup!$C$5,Setup!$C$6,IF(D267=Setup!$C$6,Setup!$C$5,""))))</f>
        <v/>
      </c>
      <c r="H267" s="47" t="str">
        <f>IF(D267="","",SUMPRODUCT((Days!$C$2:$C$367=ROW())*(Days!$G$2:$G$367&lt;&gt;"")))</f>
        <v/>
      </c>
    </row>
    <row r="268" spans="2:8" x14ac:dyDescent="0.35">
      <c r="B268" s="44"/>
      <c r="C268" s="44"/>
      <c r="D268" s="45"/>
      <c r="E268" s="45"/>
      <c r="F268" s="46"/>
      <c r="G268" s="47" t="str">
        <f>IF(D268="","",IF(E268=Lists!$Q$2,"Not counted (per plan)",IF(D268=Setup!$C$5,Setup!$C$6,IF(D268=Setup!$C$6,Setup!$C$5,""))))</f>
        <v/>
      </c>
      <c r="H268" s="47" t="str">
        <f>IF(D268="","",SUMPRODUCT((Days!$C$2:$C$367=ROW())*(Days!$G$2:$G$367&lt;&gt;"")))</f>
        <v/>
      </c>
    </row>
    <row r="269" spans="2:8" x14ac:dyDescent="0.35">
      <c r="B269" s="48"/>
      <c r="C269" s="48"/>
      <c r="D269" s="49"/>
      <c r="E269" s="49"/>
      <c r="F269" s="50"/>
      <c r="G269" s="47" t="str">
        <f>IF(D269="","",IF(E269=Lists!$Q$2,"Not counted (per plan)",IF(D269=Setup!$C$5,Setup!$C$6,IF(D269=Setup!$C$6,Setup!$C$5,""))))</f>
        <v/>
      </c>
      <c r="H269" s="47" t="str">
        <f>IF(D269="","",SUMPRODUCT((Days!$C$2:$C$367=ROW())*(Days!$G$2:$G$367&lt;&gt;"")))</f>
        <v/>
      </c>
    </row>
    <row r="270" spans="2:8" x14ac:dyDescent="0.35">
      <c r="B270" s="44"/>
      <c r="C270" s="44"/>
      <c r="D270" s="45"/>
      <c r="E270" s="45"/>
      <c r="F270" s="46"/>
      <c r="G270" s="47" t="str">
        <f>IF(D270="","",IF(E270=Lists!$Q$2,"Not counted (per plan)",IF(D270=Setup!$C$5,Setup!$C$6,IF(D270=Setup!$C$6,Setup!$C$5,""))))</f>
        <v/>
      </c>
      <c r="H270" s="47" t="str">
        <f>IF(D270="","",SUMPRODUCT((Days!$C$2:$C$367=ROW())*(Days!$G$2:$G$367&lt;&gt;"")))</f>
        <v/>
      </c>
    </row>
    <row r="271" spans="2:8" x14ac:dyDescent="0.35">
      <c r="B271" s="48"/>
      <c r="C271" s="48"/>
      <c r="D271" s="49"/>
      <c r="E271" s="49"/>
      <c r="F271" s="50"/>
      <c r="G271" s="47" t="str">
        <f>IF(D271="","",IF(E271=Lists!$Q$2,"Not counted (per plan)",IF(D271=Setup!$C$5,Setup!$C$6,IF(D271=Setup!$C$6,Setup!$C$5,""))))</f>
        <v/>
      </c>
      <c r="H271" s="47" t="str">
        <f>IF(D271="","",SUMPRODUCT((Days!$C$2:$C$367=ROW())*(Days!$G$2:$G$367&lt;&gt;"")))</f>
        <v/>
      </c>
    </row>
    <row r="272" spans="2:8" x14ac:dyDescent="0.35">
      <c r="B272" s="44"/>
      <c r="C272" s="44"/>
      <c r="D272" s="45"/>
      <c r="E272" s="45"/>
      <c r="F272" s="46"/>
      <c r="G272" s="47" t="str">
        <f>IF(D272="","",IF(E272=Lists!$Q$2,"Not counted (per plan)",IF(D272=Setup!$C$5,Setup!$C$6,IF(D272=Setup!$C$6,Setup!$C$5,""))))</f>
        <v/>
      </c>
      <c r="H272" s="47" t="str">
        <f>IF(D272="","",SUMPRODUCT((Days!$C$2:$C$367=ROW())*(Days!$G$2:$G$367&lt;&gt;"")))</f>
        <v/>
      </c>
    </row>
    <row r="273" spans="2:8" x14ac:dyDescent="0.35">
      <c r="B273" s="48"/>
      <c r="C273" s="48"/>
      <c r="D273" s="49"/>
      <c r="E273" s="49"/>
      <c r="F273" s="50"/>
      <c r="G273" s="47" t="str">
        <f>IF(D273="","",IF(E273=Lists!$Q$2,"Not counted (per plan)",IF(D273=Setup!$C$5,Setup!$C$6,IF(D273=Setup!$C$6,Setup!$C$5,""))))</f>
        <v/>
      </c>
      <c r="H273" s="47" t="str">
        <f>IF(D273="","",SUMPRODUCT((Days!$C$2:$C$367=ROW())*(Days!$G$2:$G$367&lt;&gt;"")))</f>
        <v/>
      </c>
    </row>
    <row r="274" spans="2:8" x14ac:dyDescent="0.35">
      <c r="B274" s="44"/>
      <c r="C274" s="44"/>
      <c r="D274" s="45"/>
      <c r="E274" s="45"/>
      <c r="F274" s="46"/>
      <c r="G274" s="47" t="str">
        <f>IF(D274="","",IF(E274=Lists!$Q$2,"Not counted (per plan)",IF(D274=Setup!$C$5,Setup!$C$6,IF(D274=Setup!$C$6,Setup!$C$5,""))))</f>
        <v/>
      </c>
      <c r="H274" s="47" t="str">
        <f>IF(D274="","",SUMPRODUCT((Days!$C$2:$C$367=ROW())*(Days!$G$2:$G$367&lt;&gt;"")))</f>
        <v/>
      </c>
    </row>
    <row r="275" spans="2:8" x14ac:dyDescent="0.35">
      <c r="B275" s="48"/>
      <c r="C275" s="48"/>
      <c r="D275" s="49"/>
      <c r="E275" s="49"/>
      <c r="F275" s="50"/>
      <c r="G275" s="47" t="str">
        <f>IF(D275="","",IF(E275=Lists!$Q$2,"Not counted (per plan)",IF(D275=Setup!$C$5,Setup!$C$6,IF(D275=Setup!$C$6,Setup!$C$5,""))))</f>
        <v/>
      </c>
      <c r="H275" s="47" t="str">
        <f>IF(D275="","",SUMPRODUCT((Days!$C$2:$C$367=ROW())*(Days!$G$2:$G$367&lt;&gt;"")))</f>
        <v/>
      </c>
    </row>
    <row r="276" spans="2:8" x14ac:dyDescent="0.35">
      <c r="B276" s="44"/>
      <c r="C276" s="44"/>
      <c r="D276" s="45"/>
      <c r="E276" s="45"/>
      <c r="F276" s="46"/>
      <c r="G276" s="47" t="str">
        <f>IF(D276="","",IF(E276=Lists!$Q$2,"Not counted (per plan)",IF(D276=Setup!$C$5,Setup!$C$6,IF(D276=Setup!$C$6,Setup!$C$5,""))))</f>
        <v/>
      </c>
      <c r="H276" s="47" t="str">
        <f>IF(D276="","",SUMPRODUCT((Days!$C$2:$C$367=ROW())*(Days!$G$2:$G$367&lt;&gt;"")))</f>
        <v/>
      </c>
    </row>
    <row r="277" spans="2:8" x14ac:dyDescent="0.35">
      <c r="B277" s="48"/>
      <c r="C277" s="48"/>
      <c r="D277" s="49"/>
      <c r="E277" s="49"/>
      <c r="F277" s="50"/>
      <c r="G277" s="47" t="str">
        <f>IF(D277="","",IF(E277=Lists!$Q$2,"Not counted (per plan)",IF(D277=Setup!$C$5,Setup!$C$6,IF(D277=Setup!$C$6,Setup!$C$5,""))))</f>
        <v/>
      </c>
      <c r="H277" s="47" t="str">
        <f>IF(D277="","",SUMPRODUCT((Days!$C$2:$C$367=ROW())*(Days!$G$2:$G$367&lt;&gt;"")))</f>
        <v/>
      </c>
    </row>
    <row r="278" spans="2:8" x14ac:dyDescent="0.35">
      <c r="B278" s="44"/>
      <c r="C278" s="44"/>
      <c r="D278" s="45"/>
      <c r="E278" s="45"/>
      <c r="F278" s="46"/>
      <c r="G278" s="47" t="str">
        <f>IF(D278="","",IF(E278=Lists!$Q$2,"Not counted (per plan)",IF(D278=Setup!$C$5,Setup!$C$6,IF(D278=Setup!$C$6,Setup!$C$5,""))))</f>
        <v/>
      </c>
      <c r="H278" s="47" t="str">
        <f>IF(D278="","",SUMPRODUCT((Days!$C$2:$C$367=ROW())*(Days!$G$2:$G$367&lt;&gt;"")))</f>
        <v/>
      </c>
    </row>
    <row r="279" spans="2:8" x14ac:dyDescent="0.35">
      <c r="B279" s="48"/>
      <c r="C279" s="48"/>
      <c r="D279" s="49"/>
      <c r="E279" s="49"/>
      <c r="F279" s="50"/>
      <c r="G279" s="47" t="str">
        <f>IF(D279="","",IF(E279=Lists!$Q$2,"Not counted (per plan)",IF(D279=Setup!$C$5,Setup!$C$6,IF(D279=Setup!$C$6,Setup!$C$5,""))))</f>
        <v/>
      </c>
      <c r="H279" s="47" t="str">
        <f>IF(D279="","",SUMPRODUCT((Days!$C$2:$C$367=ROW())*(Days!$G$2:$G$367&lt;&gt;"")))</f>
        <v/>
      </c>
    </row>
    <row r="280" spans="2:8" x14ac:dyDescent="0.35">
      <c r="B280" s="44"/>
      <c r="C280" s="44"/>
      <c r="D280" s="45"/>
      <c r="E280" s="45"/>
      <c r="F280" s="46"/>
      <c r="G280" s="47" t="str">
        <f>IF(D280="","",IF(E280=Lists!$Q$2,"Not counted (per plan)",IF(D280=Setup!$C$5,Setup!$C$6,IF(D280=Setup!$C$6,Setup!$C$5,""))))</f>
        <v/>
      </c>
      <c r="H280" s="47" t="str">
        <f>IF(D280="","",SUMPRODUCT((Days!$C$2:$C$367=ROW())*(Days!$G$2:$G$367&lt;&gt;"")))</f>
        <v/>
      </c>
    </row>
    <row r="281" spans="2:8" x14ac:dyDescent="0.35">
      <c r="B281" s="48"/>
      <c r="C281" s="48"/>
      <c r="D281" s="49"/>
      <c r="E281" s="49"/>
      <c r="F281" s="50"/>
      <c r="G281" s="47" t="str">
        <f>IF(D281="","",IF(E281=Lists!$Q$2,"Not counted (per plan)",IF(D281=Setup!$C$5,Setup!$C$6,IF(D281=Setup!$C$6,Setup!$C$5,""))))</f>
        <v/>
      </c>
      <c r="H281" s="47" t="str">
        <f>IF(D281="","",SUMPRODUCT((Days!$C$2:$C$367=ROW())*(Days!$G$2:$G$367&lt;&gt;"")))</f>
        <v/>
      </c>
    </row>
    <row r="282" spans="2:8" x14ac:dyDescent="0.35">
      <c r="B282" s="44"/>
      <c r="C282" s="44"/>
      <c r="D282" s="45"/>
      <c r="E282" s="45"/>
      <c r="F282" s="46"/>
      <c r="G282" s="47" t="str">
        <f>IF(D282="","",IF(E282=Lists!$Q$2,"Not counted (per plan)",IF(D282=Setup!$C$5,Setup!$C$6,IF(D282=Setup!$C$6,Setup!$C$5,""))))</f>
        <v/>
      </c>
      <c r="H282" s="47" t="str">
        <f>IF(D282="","",SUMPRODUCT((Days!$C$2:$C$367=ROW())*(Days!$G$2:$G$367&lt;&gt;"")))</f>
        <v/>
      </c>
    </row>
    <row r="283" spans="2:8" x14ac:dyDescent="0.35">
      <c r="B283" s="48"/>
      <c r="C283" s="48"/>
      <c r="D283" s="49"/>
      <c r="E283" s="49"/>
      <c r="F283" s="50"/>
      <c r="G283" s="47" t="str">
        <f>IF(D283="","",IF(E283=Lists!$Q$2,"Not counted (per plan)",IF(D283=Setup!$C$5,Setup!$C$6,IF(D283=Setup!$C$6,Setup!$C$5,""))))</f>
        <v/>
      </c>
      <c r="H283" s="47" t="str">
        <f>IF(D283="","",SUMPRODUCT((Days!$C$2:$C$367=ROW())*(Days!$G$2:$G$367&lt;&gt;"")))</f>
        <v/>
      </c>
    </row>
    <row r="284" spans="2:8" x14ac:dyDescent="0.35">
      <c r="B284" s="44"/>
      <c r="C284" s="44"/>
      <c r="D284" s="45"/>
      <c r="E284" s="45"/>
      <c r="F284" s="46"/>
      <c r="G284" s="47" t="str">
        <f>IF(D284="","",IF(E284=Lists!$Q$2,"Not counted (per plan)",IF(D284=Setup!$C$5,Setup!$C$6,IF(D284=Setup!$C$6,Setup!$C$5,""))))</f>
        <v/>
      </c>
      <c r="H284" s="47" t="str">
        <f>IF(D284="","",SUMPRODUCT((Days!$C$2:$C$367=ROW())*(Days!$G$2:$G$367&lt;&gt;"")))</f>
        <v/>
      </c>
    </row>
    <row r="285" spans="2:8" x14ac:dyDescent="0.35">
      <c r="B285" s="48"/>
      <c r="C285" s="48"/>
      <c r="D285" s="49"/>
      <c r="E285" s="49"/>
      <c r="F285" s="50"/>
      <c r="G285" s="47" t="str">
        <f>IF(D285="","",IF(E285=Lists!$Q$2,"Not counted (per plan)",IF(D285=Setup!$C$5,Setup!$C$6,IF(D285=Setup!$C$6,Setup!$C$5,""))))</f>
        <v/>
      </c>
      <c r="H285" s="47" t="str">
        <f>IF(D285="","",SUMPRODUCT((Days!$C$2:$C$367=ROW())*(Days!$G$2:$G$367&lt;&gt;"")))</f>
        <v/>
      </c>
    </row>
    <row r="286" spans="2:8" x14ac:dyDescent="0.35">
      <c r="B286" s="44"/>
      <c r="C286" s="44"/>
      <c r="D286" s="45"/>
      <c r="E286" s="45"/>
      <c r="F286" s="46"/>
      <c r="G286" s="47" t="str">
        <f>IF(D286="","",IF(E286=Lists!$Q$2,"Not counted (per plan)",IF(D286=Setup!$C$5,Setup!$C$6,IF(D286=Setup!$C$6,Setup!$C$5,""))))</f>
        <v/>
      </c>
      <c r="H286" s="47" t="str">
        <f>IF(D286="","",SUMPRODUCT((Days!$C$2:$C$367=ROW())*(Days!$G$2:$G$367&lt;&gt;"")))</f>
        <v/>
      </c>
    </row>
    <row r="287" spans="2:8" x14ac:dyDescent="0.35">
      <c r="B287" s="48"/>
      <c r="C287" s="48"/>
      <c r="D287" s="49"/>
      <c r="E287" s="49"/>
      <c r="F287" s="50"/>
      <c r="G287" s="47" t="str">
        <f>IF(D287="","",IF(E287=Lists!$Q$2,"Not counted (per plan)",IF(D287=Setup!$C$5,Setup!$C$6,IF(D287=Setup!$C$6,Setup!$C$5,""))))</f>
        <v/>
      </c>
      <c r="H287" s="47" t="str">
        <f>IF(D287="","",SUMPRODUCT((Days!$C$2:$C$367=ROW())*(Days!$G$2:$G$367&lt;&gt;"")))</f>
        <v/>
      </c>
    </row>
    <row r="288" spans="2:8" x14ac:dyDescent="0.35">
      <c r="B288" s="44"/>
      <c r="C288" s="44"/>
      <c r="D288" s="45"/>
      <c r="E288" s="45"/>
      <c r="F288" s="46"/>
      <c r="G288" s="47" t="str">
        <f>IF(D288="","",IF(E288=Lists!$Q$2,"Not counted (per plan)",IF(D288=Setup!$C$5,Setup!$C$6,IF(D288=Setup!$C$6,Setup!$C$5,""))))</f>
        <v/>
      </c>
      <c r="H288" s="47" t="str">
        <f>IF(D288="","",SUMPRODUCT((Days!$C$2:$C$367=ROW())*(Days!$G$2:$G$367&lt;&gt;"")))</f>
        <v/>
      </c>
    </row>
    <row r="289" spans="2:8" x14ac:dyDescent="0.35">
      <c r="B289" s="48"/>
      <c r="C289" s="48"/>
      <c r="D289" s="49"/>
      <c r="E289" s="49"/>
      <c r="F289" s="50"/>
      <c r="G289" s="47" t="str">
        <f>IF(D289="","",IF(E289=Lists!$Q$2,"Not counted (per plan)",IF(D289=Setup!$C$5,Setup!$C$6,IF(D289=Setup!$C$6,Setup!$C$5,""))))</f>
        <v/>
      </c>
      <c r="H289" s="47" t="str">
        <f>IF(D289="","",SUMPRODUCT((Days!$C$2:$C$367=ROW())*(Days!$G$2:$G$367&lt;&gt;"")))</f>
        <v/>
      </c>
    </row>
    <row r="290" spans="2:8" x14ac:dyDescent="0.35">
      <c r="B290" s="44"/>
      <c r="C290" s="44"/>
      <c r="D290" s="45"/>
      <c r="E290" s="45"/>
      <c r="F290" s="46"/>
      <c r="G290" s="47" t="str">
        <f>IF(D290="","",IF(E290=Lists!$Q$2,"Not counted (per plan)",IF(D290=Setup!$C$5,Setup!$C$6,IF(D290=Setup!$C$6,Setup!$C$5,""))))</f>
        <v/>
      </c>
      <c r="H290" s="47" t="str">
        <f>IF(D290="","",SUMPRODUCT((Days!$C$2:$C$367=ROW())*(Days!$G$2:$G$367&lt;&gt;"")))</f>
        <v/>
      </c>
    </row>
    <row r="291" spans="2:8" x14ac:dyDescent="0.35">
      <c r="B291" s="48"/>
      <c r="C291" s="48"/>
      <c r="D291" s="49"/>
      <c r="E291" s="49"/>
      <c r="F291" s="50"/>
      <c r="G291" s="47" t="str">
        <f>IF(D291="","",IF(E291=Lists!$Q$2,"Not counted (per plan)",IF(D291=Setup!$C$5,Setup!$C$6,IF(D291=Setup!$C$6,Setup!$C$5,""))))</f>
        <v/>
      </c>
      <c r="H291" s="47" t="str">
        <f>IF(D291="","",SUMPRODUCT((Days!$C$2:$C$367=ROW())*(Days!$G$2:$G$367&lt;&gt;"")))</f>
        <v/>
      </c>
    </row>
    <row r="292" spans="2:8" x14ac:dyDescent="0.35">
      <c r="B292" s="44"/>
      <c r="C292" s="44"/>
      <c r="D292" s="45"/>
      <c r="E292" s="45"/>
      <c r="F292" s="46"/>
      <c r="G292" s="47" t="str">
        <f>IF(D292="","",IF(E292=Lists!$Q$2,"Not counted (per plan)",IF(D292=Setup!$C$5,Setup!$C$6,IF(D292=Setup!$C$6,Setup!$C$5,""))))</f>
        <v/>
      </c>
      <c r="H292" s="47" t="str">
        <f>IF(D292="","",SUMPRODUCT((Days!$C$2:$C$367=ROW())*(Days!$G$2:$G$367&lt;&gt;"")))</f>
        <v/>
      </c>
    </row>
    <row r="293" spans="2:8" x14ac:dyDescent="0.35">
      <c r="B293" s="48"/>
      <c r="C293" s="48"/>
      <c r="D293" s="49"/>
      <c r="E293" s="49"/>
      <c r="F293" s="50"/>
      <c r="G293" s="47" t="str">
        <f>IF(D293="","",IF(E293=Lists!$Q$2,"Not counted (per plan)",IF(D293=Setup!$C$5,Setup!$C$6,IF(D293=Setup!$C$6,Setup!$C$5,""))))</f>
        <v/>
      </c>
      <c r="H293" s="47" t="str">
        <f>IF(D293="","",SUMPRODUCT((Days!$C$2:$C$367=ROW())*(Days!$G$2:$G$367&lt;&gt;"")))</f>
        <v/>
      </c>
    </row>
    <row r="294" spans="2:8" x14ac:dyDescent="0.35">
      <c r="B294" s="44"/>
      <c r="C294" s="44"/>
      <c r="D294" s="45"/>
      <c r="E294" s="45"/>
      <c r="F294" s="46"/>
      <c r="G294" s="47" t="str">
        <f>IF(D294="","",IF(E294=Lists!$Q$2,"Not counted (per plan)",IF(D294=Setup!$C$5,Setup!$C$6,IF(D294=Setup!$C$6,Setup!$C$5,""))))</f>
        <v/>
      </c>
      <c r="H294" s="47" t="str">
        <f>IF(D294="","",SUMPRODUCT((Days!$C$2:$C$367=ROW())*(Days!$G$2:$G$367&lt;&gt;"")))</f>
        <v/>
      </c>
    </row>
    <row r="295" spans="2:8" x14ac:dyDescent="0.35">
      <c r="B295" s="48"/>
      <c r="C295" s="48"/>
      <c r="D295" s="49"/>
      <c r="E295" s="49"/>
      <c r="F295" s="50"/>
      <c r="G295" s="47" t="str">
        <f>IF(D295="","",IF(E295=Lists!$Q$2,"Not counted (per plan)",IF(D295=Setup!$C$5,Setup!$C$6,IF(D295=Setup!$C$6,Setup!$C$5,""))))</f>
        <v/>
      </c>
      <c r="H295" s="47" t="str">
        <f>IF(D295="","",SUMPRODUCT((Days!$C$2:$C$367=ROW())*(Days!$G$2:$G$367&lt;&gt;"")))</f>
        <v/>
      </c>
    </row>
    <row r="296" spans="2:8" x14ac:dyDescent="0.35">
      <c r="B296" s="44"/>
      <c r="C296" s="44"/>
      <c r="D296" s="45"/>
      <c r="E296" s="45"/>
      <c r="F296" s="46"/>
      <c r="G296" s="47" t="str">
        <f>IF(D296="","",IF(E296=Lists!$Q$2,"Not counted (per plan)",IF(D296=Setup!$C$5,Setup!$C$6,IF(D296=Setup!$C$6,Setup!$C$5,""))))</f>
        <v/>
      </c>
      <c r="H296" s="47" t="str">
        <f>IF(D296="","",SUMPRODUCT((Days!$C$2:$C$367=ROW())*(Days!$G$2:$G$367&lt;&gt;"")))</f>
        <v/>
      </c>
    </row>
    <row r="297" spans="2:8" x14ac:dyDescent="0.35">
      <c r="B297" s="48"/>
      <c r="C297" s="48"/>
      <c r="D297" s="49"/>
      <c r="E297" s="49"/>
      <c r="F297" s="50"/>
      <c r="G297" s="47" t="str">
        <f>IF(D297="","",IF(E297=Lists!$Q$2,"Not counted (per plan)",IF(D297=Setup!$C$5,Setup!$C$6,IF(D297=Setup!$C$6,Setup!$C$5,""))))</f>
        <v/>
      </c>
      <c r="H297" s="47" t="str">
        <f>IF(D297="","",SUMPRODUCT((Days!$C$2:$C$367=ROW())*(Days!$G$2:$G$367&lt;&gt;"")))</f>
        <v/>
      </c>
    </row>
    <row r="298" spans="2:8" x14ac:dyDescent="0.35">
      <c r="B298" s="44"/>
      <c r="C298" s="44"/>
      <c r="D298" s="45"/>
      <c r="E298" s="45"/>
      <c r="F298" s="46"/>
      <c r="G298" s="47" t="str">
        <f>IF(D298="","",IF(E298=Lists!$Q$2,"Not counted (per plan)",IF(D298=Setup!$C$5,Setup!$C$6,IF(D298=Setup!$C$6,Setup!$C$5,""))))</f>
        <v/>
      </c>
      <c r="H298" s="47" t="str">
        <f>IF(D298="","",SUMPRODUCT((Days!$C$2:$C$367=ROW())*(Days!$G$2:$G$367&lt;&gt;"")))</f>
        <v/>
      </c>
    </row>
    <row r="299" spans="2:8" x14ac:dyDescent="0.35">
      <c r="B299" s="48"/>
      <c r="C299" s="48"/>
      <c r="D299" s="49"/>
      <c r="E299" s="49"/>
      <c r="F299" s="50"/>
      <c r="G299" s="47" t="str">
        <f>IF(D299="","",IF(E299=Lists!$Q$2,"Not counted (per plan)",IF(D299=Setup!$C$5,Setup!$C$6,IF(D299=Setup!$C$6,Setup!$C$5,""))))</f>
        <v/>
      </c>
      <c r="H299" s="47" t="str">
        <f>IF(D299="","",SUMPRODUCT((Days!$C$2:$C$367=ROW())*(Days!$G$2:$G$367&lt;&gt;"")))</f>
        <v/>
      </c>
    </row>
    <row r="300" spans="2:8" x14ac:dyDescent="0.35">
      <c r="B300" s="44"/>
      <c r="C300" s="44"/>
      <c r="D300" s="45"/>
      <c r="E300" s="45"/>
      <c r="F300" s="46"/>
      <c r="G300" s="47" t="str">
        <f>IF(D300="","",IF(E300=Lists!$Q$2,"Not counted (per plan)",IF(D300=Setup!$C$5,Setup!$C$6,IF(D300=Setup!$C$6,Setup!$C$5,""))))</f>
        <v/>
      </c>
      <c r="H300" s="47" t="str">
        <f>IF(D300="","",SUMPRODUCT((Days!$C$2:$C$367=ROW())*(Days!$G$2:$G$367&lt;&gt;"")))</f>
        <v/>
      </c>
    </row>
    <row r="301" spans="2:8" x14ac:dyDescent="0.35">
      <c r="B301" s="48"/>
      <c r="C301" s="48"/>
      <c r="D301" s="49"/>
      <c r="E301" s="49"/>
      <c r="F301" s="50"/>
      <c r="G301" s="47" t="str">
        <f>IF(D301="","",IF(E301=Lists!$Q$2,"Not counted (per plan)",IF(D301=Setup!$C$5,Setup!$C$6,IF(D301=Setup!$C$6,Setup!$C$5,""))))</f>
        <v/>
      </c>
      <c r="H301" s="47" t="str">
        <f>IF(D301="","",SUMPRODUCT((Days!$C$2:$C$367=ROW())*(Days!$G$2:$G$367&lt;&gt;"")))</f>
        <v/>
      </c>
    </row>
    <row r="302" spans="2:8" x14ac:dyDescent="0.35">
      <c r="B302" s="44"/>
      <c r="C302" s="44"/>
      <c r="D302" s="45"/>
      <c r="E302" s="45"/>
      <c r="F302" s="46"/>
      <c r="G302" s="47" t="str">
        <f>IF(D302="","",IF(E302=Lists!$Q$2,"Not counted (per plan)",IF(D302=Setup!$C$5,Setup!$C$6,IF(D302=Setup!$C$6,Setup!$C$5,""))))</f>
        <v/>
      </c>
      <c r="H302" s="47" t="str">
        <f>IF(D302="","",SUMPRODUCT((Days!$C$2:$C$367=ROW())*(Days!$G$2:$G$367&lt;&gt;"")))</f>
        <v/>
      </c>
    </row>
    <row r="303" spans="2:8" x14ac:dyDescent="0.35">
      <c r="B303" s="48"/>
      <c r="C303" s="48"/>
      <c r="D303" s="49"/>
      <c r="E303" s="49"/>
      <c r="F303" s="50"/>
      <c r="G303" s="47" t="str">
        <f>IF(D303="","",IF(E303=Lists!$Q$2,"Not counted (per plan)",IF(D303=Setup!$C$5,Setup!$C$6,IF(D303=Setup!$C$6,Setup!$C$5,""))))</f>
        <v/>
      </c>
      <c r="H303" s="47" t="str">
        <f>IF(D303="","",SUMPRODUCT((Days!$C$2:$C$367=ROW())*(Days!$G$2:$G$367&lt;&gt;"")))</f>
        <v/>
      </c>
    </row>
    <row r="304" spans="2:8" x14ac:dyDescent="0.35">
      <c r="B304" s="44"/>
      <c r="C304" s="44"/>
      <c r="D304" s="45"/>
      <c r="E304" s="45"/>
      <c r="F304" s="46"/>
      <c r="G304" s="47" t="str">
        <f>IF(D304="","",IF(E304=Lists!$Q$2,"Not counted (per plan)",IF(D304=Setup!$C$5,Setup!$C$6,IF(D304=Setup!$C$6,Setup!$C$5,""))))</f>
        <v/>
      </c>
      <c r="H304" s="47" t="str">
        <f>IF(D304="","",SUMPRODUCT((Days!$C$2:$C$367=ROW())*(Days!$G$2:$G$367&lt;&gt;"")))</f>
        <v/>
      </c>
    </row>
    <row r="305" spans="2:8" x14ac:dyDescent="0.35">
      <c r="B305" s="48"/>
      <c r="C305" s="48"/>
      <c r="D305" s="49"/>
      <c r="E305" s="49"/>
      <c r="F305" s="50"/>
      <c r="G305" s="47" t="str">
        <f>IF(D305="","",IF(E305=Lists!$Q$2,"Not counted (per plan)",IF(D305=Setup!$C$5,Setup!$C$6,IF(D305=Setup!$C$6,Setup!$C$5,""))))</f>
        <v/>
      </c>
      <c r="H305" s="47" t="str">
        <f>IF(D305="","",SUMPRODUCT((Days!$C$2:$C$367=ROW())*(Days!$G$2:$G$367&lt;&gt;"")))</f>
        <v/>
      </c>
    </row>
    <row r="306" spans="2:8" x14ac:dyDescent="0.35">
      <c r="B306" s="44"/>
      <c r="C306" s="44"/>
      <c r="D306" s="45"/>
      <c r="E306" s="45"/>
      <c r="F306" s="46"/>
      <c r="G306" s="47" t="str">
        <f>IF(D306="","",IF(E306=Lists!$Q$2,"Not counted (per plan)",IF(D306=Setup!$C$5,Setup!$C$6,IF(D306=Setup!$C$6,Setup!$C$5,""))))</f>
        <v/>
      </c>
      <c r="H306" s="47" t="str">
        <f>IF(D306="","",SUMPRODUCT((Days!$C$2:$C$367=ROW())*(Days!$G$2:$G$367&lt;&gt;"")))</f>
        <v/>
      </c>
    </row>
    <row r="307" spans="2:8" x14ac:dyDescent="0.35">
      <c r="B307" s="48"/>
      <c r="C307" s="48"/>
      <c r="D307" s="49"/>
      <c r="E307" s="49"/>
      <c r="F307" s="50"/>
      <c r="G307" s="47" t="str">
        <f>IF(D307="","",IF(E307=Lists!$Q$2,"Not counted (per plan)",IF(D307=Setup!$C$5,Setup!$C$6,IF(D307=Setup!$C$6,Setup!$C$5,""))))</f>
        <v/>
      </c>
      <c r="H307" s="47" t="str">
        <f>IF(D307="","",SUMPRODUCT((Days!$C$2:$C$367=ROW())*(Days!$G$2:$G$367&lt;&gt;"")))</f>
        <v/>
      </c>
    </row>
    <row r="308" spans="2:8" x14ac:dyDescent="0.35">
      <c r="B308" s="44"/>
      <c r="C308" s="44"/>
      <c r="D308" s="45"/>
      <c r="E308" s="45"/>
      <c r="F308" s="46"/>
      <c r="G308" s="47" t="str">
        <f>IF(D308="","",IF(E308=Lists!$Q$2,"Not counted (per plan)",IF(D308=Setup!$C$5,Setup!$C$6,IF(D308=Setup!$C$6,Setup!$C$5,""))))</f>
        <v/>
      </c>
      <c r="H308" s="47" t="str">
        <f>IF(D308="","",SUMPRODUCT((Days!$C$2:$C$367=ROW())*(Days!$G$2:$G$367&lt;&gt;"")))</f>
        <v/>
      </c>
    </row>
    <row r="309" spans="2:8" x14ac:dyDescent="0.35">
      <c r="B309" s="48"/>
      <c r="C309" s="48"/>
      <c r="D309" s="49"/>
      <c r="E309" s="49"/>
      <c r="F309" s="50"/>
      <c r="G309" s="47" t="str">
        <f>IF(D309="","",IF(E309=Lists!$Q$2,"Not counted (per plan)",IF(D309=Setup!$C$5,Setup!$C$6,IF(D309=Setup!$C$6,Setup!$C$5,""))))</f>
        <v/>
      </c>
      <c r="H309" s="47" t="str">
        <f>IF(D309="","",SUMPRODUCT((Days!$C$2:$C$367=ROW())*(Days!$G$2:$G$367&lt;&gt;"")))</f>
        <v/>
      </c>
    </row>
    <row r="310" spans="2:8" x14ac:dyDescent="0.35">
      <c r="B310" s="44"/>
      <c r="C310" s="44"/>
      <c r="D310" s="45"/>
      <c r="E310" s="45"/>
      <c r="F310" s="46"/>
      <c r="G310" s="47" t="str">
        <f>IF(D310="","",IF(E310=Lists!$Q$2,"Not counted (per plan)",IF(D310=Setup!$C$5,Setup!$C$6,IF(D310=Setup!$C$6,Setup!$C$5,""))))</f>
        <v/>
      </c>
      <c r="H310" s="47" t="str">
        <f>IF(D310="","",SUMPRODUCT((Days!$C$2:$C$367=ROW())*(Days!$G$2:$G$367&lt;&gt;"")))</f>
        <v/>
      </c>
    </row>
    <row r="311" spans="2:8" x14ac:dyDescent="0.35">
      <c r="B311" s="48"/>
      <c r="C311" s="48"/>
      <c r="D311" s="49"/>
      <c r="E311" s="49"/>
      <c r="F311" s="50"/>
      <c r="G311" s="47" t="str">
        <f>IF(D311="","",IF(E311=Lists!$Q$2,"Not counted (per plan)",IF(D311=Setup!$C$5,Setup!$C$6,IF(D311=Setup!$C$6,Setup!$C$5,""))))</f>
        <v/>
      </c>
      <c r="H311" s="47" t="str">
        <f>IF(D311="","",SUMPRODUCT((Days!$C$2:$C$367=ROW())*(Days!$G$2:$G$367&lt;&gt;"")))</f>
        <v/>
      </c>
    </row>
    <row r="312" spans="2:8" x14ac:dyDescent="0.35">
      <c r="B312" s="44"/>
      <c r="C312" s="44"/>
      <c r="D312" s="45"/>
      <c r="E312" s="45"/>
      <c r="F312" s="46"/>
      <c r="G312" s="47" t="str">
        <f>IF(D312="","",IF(E312=Lists!$Q$2,"Not counted (per plan)",IF(D312=Setup!$C$5,Setup!$C$6,IF(D312=Setup!$C$6,Setup!$C$5,""))))</f>
        <v/>
      </c>
      <c r="H312" s="47" t="str">
        <f>IF(D312="","",SUMPRODUCT((Days!$C$2:$C$367=ROW())*(Days!$G$2:$G$367&lt;&gt;"")))</f>
        <v/>
      </c>
    </row>
    <row r="313" spans="2:8" x14ac:dyDescent="0.35">
      <c r="B313" s="48"/>
      <c r="C313" s="48"/>
      <c r="D313" s="49"/>
      <c r="E313" s="49"/>
      <c r="F313" s="50"/>
      <c r="G313" s="47" t="str">
        <f>IF(D313="","",IF(E313=Lists!$Q$2,"Not counted (per plan)",IF(D313=Setup!$C$5,Setup!$C$6,IF(D313=Setup!$C$6,Setup!$C$5,""))))</f>
        <v/>
      </c>
      <c r="H313" s="47" t="str">
        <f>IF(D313="","",SUMPRODUCT((Days!$C$2:$C$367=ROW())*(Days!$G$2:$G$367&lt;&gt;"")))</f>
        <v/>
      </c>
    </row>
    <row r="314" spans="2:8" x14ac:dyDescent="0.35">
      <c r="B314" s="44"/>
      <c r="C314" s="44"/>
      <c r="D314" s="45"/>
      <c r="E314" s="45"/>
      <c r="F314" s="46"/>
      <c r="G314" s="47" t="str">
        <f>IF(D314="","",IF(E314=Lists!$Q$2,"Not counted (per plan)",IF(D314=Setup!$C$5,Setup!$C$6,IF(D314=Setup!$C$6,Setup!$C$5,""))))</f>
        <v/>
      </c>
      <c r="H314" s="47" t="str">
        <f>IF(D314="","",SUMPRODUCT((Days!$C$2:$C$367=ROW())*(Days!$G$2:$G$367&lt;&gt;"")))</f>
        <v/>
      </c>
    </row>
    <row r="315" spans="2:8" x14ac:dyDescent="0.35">
      <c r="B315" s="48"/>
      <c r="C315" s="48"/>
      <c r="D315" s="49"/>
      <c r="E315" s="49"/>
      <c r="F315" s="50"/>
      <c r="G315" s="47" t="str">
        <f>IF(D315="","",IF(E315=Lists!$Q$2,"Not counted (per plan)",IF(D315=Setup!$C$5,Setup!$C$6,IF(D315=Setup!$C$6,Setup!$C$5,""))))</f>
        <v/>
      </c>
      <c r="H315" s="47" t="str">
        <f>IF(D315="","",SUMPRODUCT((Days!$C$2:$C$367=ROW())*(Days!$G$2:$G$367&lt;&gt;"")))</f>
        <v/>
      </c>
    </row>
    <row r="316" spans="2:8" x14ac:dyDescent="0.35">
      <c r="B316" s="44"/>
      <c r="C316" s="44"/>
      <c r="D316" s="45"/>
      <c r="E316" s="45"/>
      <c r="F316" s="46"/>
      <c r="G316" s="47" t="str">
        <f>IF(D316="","",IF(E316=Lists!$Q$2,"Not counted (per plan)",IF(D316=Setup!$C$5,Setup!$C$6,IF(D316=Setup!$C$6,Setup!$C$5,""))))</f>
        <v/>
      </c>
      <c r="H316" s="47" t="str">
        <f>IF(D316="","",SUMPRODUCT((Days!$C$2:$C$367=ROW())*(Days!$G$2:$G$367&lt;&gt;"")))</f>
        <v/>
      </c>
    </row>
    <row r="317" spans="2:8" x14ac:dyDescent="0.35">
      <c r="B317" s="48"/>
      <c r="C317" s="48"/>
      <c r="D317" s="49"/>
      <c r="E317" s="49"/>
      <c r="F317" s="50"/>
      <c r="G317" s="47" t="str">
        <f>IF(D317="","",IF(E317=Lists!$Q$2,"Not counted (per plan)",IF(D317=Setup!$C$5,Setup!$C$6,IF(D317=Setup!$C$6,Setup!$C$5,""))))</f>
        <v/>
      </c>
      <c r="H317" s="47" t="str">
        <f>IF(D317="","",SUMPRODUCT((Days!$C$2:$C$367=ROW())*(Days!$G$2:$G$367&lt;&gt;"")))</f>
        <v/>
      </c>
    </row>
    <row r="318" spans="2:8" x14ac:dyDescent="0.35">
      <c r="B318" s="44"/>
      <c r="C318" s="44"/>
      <c r="D318" s="45"/>
      <c r="E318" s="45"/>
      <c r="F318" s="46"/>
      <c r="G318" s="47" t="str">
        <f>IF(D318="","",IF(E318=Lists!$Q$2,"Not counted (per plan)",IF(D318=Setup!$C$5,Setup!$C$6,IF(D318=Setup!$C$6,Setup!$C$5,""))))</f>
        <v/>
      </c>
      <c r="H318" s="47" t="str">
        <f>IF(D318="","",SUMPRODUCT((Days!$C$2:$C$367=ROW())*(Days!$G$2:$G$367&lt;&gt;"")))</f>
        <v/>
      </c>
    </row>
    <row r="319" spans="2:8" x14ac:dyDescent="0.35">
      <c r="B319" s="48"/>
      <c r="C319" s="48"/>
      <c r="D319" s="49"/>
      <c r="E319" s="49"/>
      <c r="F319" s="50"/>
      <c r="G319" s="47" t="str">
        <f>IF(D319="","",IF(E319=Lists!$Q$2,"Not counted (per plan)",IF(D319=Setup!$C$5,Setup!$C$6,IF(D319=Setup!$C$6,Setup!$C$5,""))))</f>
        <v/>
      </c>
      <c r="H319" s="47" t="str">
        <f>IF(D319="","",SUMPRODUCT((Days!$C$2:$C$367=ROW())*(Days!$G$2:$G$367&lt;&gt;"")))</f>
        <v/>
      </c>
    </row>
    <row r="320" spans="2:8" x14ac:dyDescent="0.35">
      <c r="B320" s="44"/>
      <c r="C320" s="44"/>
      <c r="D320" s="45"/>
      <c r="E320" s="45"/>
      <c r="F320" s="46"/>
      <c r="G320" s="47" t="str">
        <f>IF(D320="","",IF(E320=Lists!$Q$2,"Not counted (per plan)",IF(D320=Setup!$C$5,Setup!$C$6,IF(D320=Setup!$C$6,Setup!$C$5,""))))</f>
        <v/>
      </c>
      <c r="H320" s="47" t="str">
        <f>IF(D320="","",SUMPRODUCT((Days!$C$2:$C$367=ROW())*(Days!$G$2:$G$367&lt;&gt;"")))</f>
        <v/>
      </c>
    </row>
    <row r="321" spans="2:8" x14ac:dyDescent="0.35">
      <c r="B321" s="48"/>
      <c r="C321" s="48"/>
      <c r="D321" s="49"/>
      <c r="E321" s="49"/>
      <c r="F321" s="50"/>
      <c r="G321" s="47" t="str">
        <f>IF(D321="","",IF(E321=Lists!$Q$2,"Not counted (per plan)",IF(D321=Setup!$C$5,Setup!$C$6,IF(D321=Setup!$C$6,Setup!$C$5,""))))</f>
        <v/>
      </c>
      <c r="H321" s="47" t="str">
        <f>IF(D321="","",SUMPRODUCT((Days!$C$2:$C$367=ROW())*(Days!$G$2:$G$367&lt;&gt;"")))</f>
        <v/>
      </c>
    </row>
    <row r="322" spans="2:8" x14ac:dyDescent="0.35">
      <c r="B322" s="44"/>
      <c r="C322" s="44"/>
      <c r="D322" s="45"/>
      <c r="E322" s="45"/>
      <c r="F322" s="46"/>
      <c r="G322" s="47" t="str">
        <f>IF(D322="","",IF(E322=Lists!$Q$2,"Not counted (per plan)",IF(D322=Setup!$C$5,Setup!$C$6,IF(D322=Setup!$C$6,Setup!$C$5,""))))</f>
        <v/>
      </c>
      <c r="H322" s="47" t="str">
        <f>IF(D322="","",SUMPRODUCT((Days!$C$2:$C$367=ROW())*(Days!$G$2:$G$367&lt;&gt;"")))</f>
        <v/>
      </c>
    </row>
    <row r="323" spans="2:8" x14ac:dyDescent="0.35">
      <c r="B323" s="48"/>
      <c r="C323" s="48"/>
      <c r="D323" s="49"/>
      <c r="E323" s="49"/>
      <c r="F323" s="50"/>
      <c r="G323" s="47" t="str">
        <f>IF(D323="","",IF(E323=Lists!$Q$2,"Not counted (per plan)",IF(D323=Setup!$C$5,Setup!$C$6,IF(D323=Setup!$C$6,Setup!$C$5,""))))</f>
        <v/>
      </c>
      <c r="H323" s="47" t="str">
        <f>IF(D323="","",SUMPRODUCT((Days!$C$2:$C$367=ROW())*(Days!$G$2:$G$367&lt;&gt;"")))</f>
        <v/>
      </c>
    </row>
    <row r="324" spans="2:8" x14ac:dyDescent="0.35">
      <c r="B324" s="44"/>
      <c r="C324" s="44"/>
      <c r="D324" s="45"/>
      <c r="E324" s="45"/>
      <c r="F324" s="46"/>
      <c r="G324" s="47" t="str">
        <f>IF(D324="","",IF(E324=Lists!$Q$2,"Not counted (per plan)",IF(D324=Setup!$C$5,Setup!$C$6,IF(D324=Setup!$C$6,Setup!$C$5,""))))</f>
        <v/>
      </c>
      <c r="H324" s="47" t="str">
        <f>IF(D324="","",SUMPRODUCT((Days!$C$2:$C$367=ROW())*(Days!$G$2:$G$367&lt;&gt;"")))</f>
        <v/>
      </c>
    </row>
    <row r="325" spans="2:8" x14ac:dyDescent="0.35">
      <c r="B325" s="48"/>
      <c r="C325" s="48"/>
      <c r="D325" s="49"/>
      <c r="E325" s="49"/>
      <c r="F325" s="50"/>
      <c r="G325" s="47" t="str">
        <f>IF(D325="","",IF(E325=Lists!$Q$2,"Not counted (per plan)",IF(D325=Setup!$C$5,Setup!$C$6,IF(D325=Setup!$C$6,Setup!$C$5,""))))</f>
        <v/>
      </c>
      <c r="H325" s="47" t="str">
        <f>IF(D325="","",SUMPRODUCT((Days!$C$2:$C$367=ROW())*(Days!$G$2:$G$367&lt;&gt;"")))</f>
        <v/>
      </c>
    </row>
    <row r="326" spans="2:8" x14ac:dyDescent="0.35">
      <c r="B326" s="44"/>
      <c r="C326" s="44"/>
      <c r="D326" s="45"/>
      <c r="E326" s="45"/>
      <c r="F326" s="46"/>
      <c r="G326" s="47" t="str">
        <f>IF(D326="","",IF(E326=Lists!$Q$2,"Not counted (per plan)",IF(D326=Setup!$C$5,Setup!$C$6,IF(D326=Setup!$C$6,Setup!$C$5,""))))</f>
        <v/>
      </c>
      <c r="H326" s="47" t="str">
        <f>IF(D326="","",SUMPRODUCT((Days!$C$2:$C$367=ROW())*(Days!$G$2:$G$367&lt;&gt;"")))</f>
        <v/>
      </c>
    </row>
    <row r="327" spans="2:8" x14ac:dyDescent="0.35">
      <c r="B327" s="48"/>
      <c r="C327" s="48"/>
      <c r="D327" s="49"/>
      <c r="E327" s="49"/>
      <c r="F327" s="50"/>
      <c r="G327" s="47" t="str">
        <f>IF(D327="","",IF(E327=Lists!$Q$2,"Not counted (per plan)",IF(D327=Setup!$C$5,Setup!$C$6,IF(D327=Setup!$C$6,Setup!$C$5,""))))</f>
        <v/>
      </c>
      <c r="H327" s="47" t="str">
        <f>IF(D327="","",SUMPRODUCT((Days!$C$2:$C$367=ROW())*(Days!$G$2:$G$367&lt;&gt;"")))</f>
        <v/>
      </c>
    </row>
    <row r="328" spans="2:8" x14ac:dyDescent="0.35">
      <c r="B328" s="44"/>
      <c r="C328" s="44"/>
      <c r="D328" s="45"/>
      <c r="E328" s="45"/>
      <c r="F328" s="46"/>
      <c r="G328" s="47" t="str">
        <f>IF(D328="","",IF(E328=Lists!$Q$2,"Not counted (per plan)",IF(D328=Setup!$C$5,Setup!$C$6,IF(D328=Setup!$C$6,Setup!$C$5,""))))</f>
        <v/>
      </c>
      <c r="H328" s="47" t="str">
        <f>IF(D328="","",SUMPRODUCT((Days!$C$2:$C$367=ROW())*(Days!$G$2:$G$367&lt;&gt;"")))</f>
        <v/>
      </c>
    </row>
    <row r="329" spans="2:8" x14ac:dyDescent="0.35">
      <c r="B329" s="48"/>
      <c r="C329" s="48"/>
      <c r="D329" s="49"/>
      <c r="E329" s="49"/>
      <c r="F329" s="50"/>
      <c r="G329" s="47" t="str">
        <f>IF(D329="","",IF(E329=Lists!$Q$2,"Not counted (per plan)",IF(D329=Setup!$C$5,Setup!$C$6,IF(D329=Setup!$C$6,Setup!$C$5,""))))</f>
        <v/>
      </c>
      <c r="H329" s="47" t="str">
        <f>IF(D329="","",SUMPRODUCT((Days!$C$2:$C$367=ROW())*(Days!$G$2:$G$367&lt;&gt;"")))</f>
        <v/>
      </c>
    </row>
    <row r="330" spans="2:8" x14ac:dyDescent="0.35">
      <c r="B330" s="44"/>
      <c r="C330" s="44"/>
      <c r="D330" s="45"/>
      <c r="E330" s="45"/>
      <c r="F330" s="46"/>
      <c r="G330" s="47" t="str">
        <f>IF(D330="","",IF(E330=Lists!$Q$2,"Not counted (per plan)",IF(D330=Setup!$C$5,Setup!$C$6,IF(D330=Setup!$C$6,Setup!$C$5,""))))</f>
        <v/>
      </c>
      <c r="H330" s="47" t="str">
        <f>IF(D330="","",SUMPRODUCT((Days!$C$2:$C$367=ROW())*(Days!$G$2:$G$367&lt;&gt;"")))</f>
        <v/>
      </c>
    </row>
    <row r="331" spans="2:8" x14ac:dyDescent="0.35">
      <c r="B331" s="48"/>
      <c r="C331" s="48"/>
      <c r="D331" s="49"/>
      <c r="E331" s="49"/>
      <c r="F331" s="50"/>
      <c r="G331" s="47" t="str">
        <f>IF(D331="","",IF(E331=Lists!$Q$2,"Not counted (per plan)",IF(D331=Setup!$C$5,Setup!$C$6,IF(D331=Setup!$C$6,Setup!$C$5,""))))</f>
        <v/>
      </c>
      <c r="H331" s="47" t="str">
        <f>IF(D331="","",SUMPRODUCT((Days!$C$2:$C$367=ROW())*(Days!$G$2:$G$367&lt;&gt;"")))</f>
        <v/>
      </c>
    </row>
    <row r="332" spans="2:8" x14ac:dyDescent="0.35">
      <c r="B332" s="44"/>
      <c r="C332" s="44"/>
      <c r="D332" s="45"/>
      <c r="E332" s="45"/>
      <c r="F332" s="46"/>
      <c r="G332" s="47" t="str">
        <f>IF(D332="","",IF(E332=Lists!$Q$2,"Not counted (per plan)",IF(D332=Setup!$C$5,Setup!$C$6,IF(D332=Setup!$C$6,Setup!$C$5,""))))</f>
        <v/>
      </c>
      <c r="H332" s="47" t="str">
        <f>IF(D332="","",SUMPRODUCT((Days!$C$2:$C$367=ROW())*(Days!$G$2:$G$367&lt;&gt;"")))</f>
        <v/>
      </c>
    </row>
    <row r="333" spans="2:8" x14ac:dyDescent="0.35">
      <c r="B333" s="48"/>
      <c r="C333" s="48"/>
      <c r="D333" s="49"/>
      <c r="E333" s="49"/>
      <c r="F333" s="50"/>
      <c r="G333" s="47" t="str">
        <f>IF(D333="","",IF(E333=Lists!$Q$2,"Not counted (per plan)",IF(D333=Setup!$C$5,Setup!$C$6,IF(D333=Setup!$C$6,Setup!$C$5,""))))</f>
        <v/>
      </c>
      <c r="H333" s="47" t="str">
        <f>IF(D333="","",SUMPRODUCT((Days!$C$2:$C$367=ROW())*(Days!$G$2:$G$367&lt;&gt;"")))</f>
        <v/>
      </c>
    </row>
    <row r="334" spans="2:8" x14ac:dyDescent="0.35">
      <c r="B334" s="44"/>
      <c r="C334" s="44"/>
      <c r="D334" s="45"/>
      <c r="E334" s="45"/>
      <c r="F334" s="46"/>
      <c r="G334" s="47" t="str">
        <f>IF(D334="","",IF(E334=Lists!$Q$2,"Not counted (per plan)",IF(D334=Setup!$C$5,Setup!$C$6,IF(D334=Setup!$C$6,Setup!$C$5,""))))</f>
        <v/>
      </c>
      <c r="H334" s="47" t="str">
        <f>IF(D334="","",SUMPRODUCT((Days!$C$2:$C$367=ROW())*(Days!$G$2:$G$367&lt;&gt;"")))</f>
        <v/>
      </c>
    </row>
    <row r="335" spans="2:8" x14ac:dyDescent="0.35">
      <c r="B335" s="48"/>
      <c r="C335" s="48"/>
      <c r="D335" s="49"/>
      <c r="E335" s="49"/>
      <c r="F335" s="50"/>
      <c r="G335" s="47" t="str">
        <f>IF(D335="","",IF(E335=Lists!$Q$2,"Not counted (per plan)",IF(D335=Setup!$C$5,Setup!$C$6,IF(D335=Setup!$C$6,Setup!$C$5,""))))</f>
        <v/>
      </c>
      <c r="H335" s="47" t="str">
        <f>IF(D335="","",SUMPRODUCT((Days!$C$2:$C$367=ROW())*(Days!$G$2:$G$367&lt;&gt;"")))</f>
        <v/>
      </c>
    </row>
    <row r="336" spans="2:8" x14ac:dyDescent="0.35">
      <c r="B336" s="44"/>
      <c r="C336" s="44"/>
      <c r="D336" s="45"/>
      <c r="E336" s="45"/>
      <c r="F336" s="46"/>
      <c r="G336" s="47" t="str">
        <f>IF(D336="","",IF(E336=Lists!$Q$2,"Not counted (per plan)",IF(D336=Setup!$C$5,Setup!$C$6,IF(D336=Setup!$C$6,Setup!$C$5,""))))</f>
        <v/>
      </c>
      <c r="H336" s="47" t="str">
        <f>IF(D336="","",SUMPRODUCT((Days!$C$2:$C$367=ROW())*(Days!$G$2:$G$367&lt;&gt;"")))</f>
        <v/>
      </c>
    </row>
    <row r="337" spans="2:8" x14ac:dyDescent="0.35">
      <c r="B337" s="48"/>
      <c r="C337" s="48"/>
      <c r="D337" s="49"/>
      <c r="E337" s="49"/>
      <c r="F337" s="50"/>
      <c r="G337" s="47" t="str">
        <f>IF(D337="","",IF(E337=Lists!$Q$2,"Not counted (per plan)",IF(D337=Setup!$C$5,Setup!$C$6,IF(D337=Setup!$C$6,Setup!$C$5,""))))</f>
        <v/>
      </c>
      <c r="H337" s="47" t="str">
        <f>IF(D337="","",SUMPRODUCT((Days!$C$2:$C$367=ROW())*(Days!$G$2:$G$367&lt;&gt;"")))</f>
        <v/>
      </c>
    </row>
    <row r="338" spans="2:8" x14ac:dyDescent="0.35">
      <c r="B338" s="44"/>
      <c r="C338" s="44"/>
      <c r="D338" s="45"/>
      <c r="E338" s="45"/>
      <c r="F338" s="46"/>
      <c r="G338" s="47" t="str">
        <f>IF(D338="","",IF(E338=Lists!$Q$2,"Not counted (per plan)",IF(D338=Setup!$C$5,Setup!$C$6,IF(D338=Setup!$C$6,Setup!$C$5,""))))</f>
        <v/>
      </c>
      <c r="H338" s="47" t="str">
        <f>IF(D338="","",SUMPRODUCT((Days!$C$2:$C$367=ROW())*(Days!$G$2:$G$367&lt;&gt;"")))</f>
        <v/>
      </c>
    </row>
    <row r="339" spans="2:8" x14ac:dyDescent="0.35">
      <c r="B339" s="48"/>
      <c r="C339" s="48"/>
      <c r="D339" s="49"/>
      <c r="E339" s="49"/>
      <c r="F339" s="50"/>
      <c r="G339" s="47" t="str">
        <f>IF(D339="","",IF(E339=Lists!$Q$2,"Not counted (per plan)",IF(D339=Setup!$C$5,Setup!$C$6,IF(D339=Setup!$C$6,Setup!$C$5,""))))</f>
        <v/>
      </c>
      <c r="H339" s="47" t="str">
        <f>IF(D339="","",SUMPRODUCT((Days!$C$2:$C$367=ROW())*(Days!$G$2:$G$367&lt;&gt;"")))</f>
        <v/>
      </c>
    </row>
    <row r="340" spans="2:8" x14ac:dyDescent="0.35">
      <c r="B340" s="44"/>
      <c r="C340" s="44"/>
      <c r="D340" s="45"/>
      <c r="E340" s="45"/>
      <c r="F340" s="46"/>
      <c r="G340" s="47" t="str">
        <f>IF(D340="","",IF(E340=Lists!$Q$2,"Not counted (per plan)",IF(D340=Setup!$C$5,Setup!$C$6,IF(D340=Setup!$C$6,Setup!$C$5,""))))</f>
        <v/>
      </c>
      <c r="H340" s="47" t="str">
        <f>IF(D340="","",SUMPRODUCT((Days!$C$2:$C$367=ROW())*(Days!$G$2:$G$367&lt;&gt;"")))</f>
        <v/>
      </c>
    </row>
    <row r="341" spans="2:8" x14ac:dyDescent="0.35">
      <c r="B341" s="48"/>
      <c r="C341" s="48"/>
      <c r="D341" s="49"/>
      <c r="E341" s="49"/>
      <c r="F341" s="50"/>
      <c r="G341" s="47" t="str">
        <f>IF(D341="","",IF(E341=Lists!$Q$2,"Not counted (per plan)",IF(D341=Setup!$C$5,Setup!$C$6,IF(D341=Setup!$C$6,Setup!$C$5,""))))</f>
        <v/>
      </c>
      <c r="H341" s="47" t="str">
        <f>IF(D341="","",SUMPRODUCT((Days!$C$2:$C$367=ROW())*(Days!$G$2:$G$367&lt;&gt;"")))</f>
        <v/>
      </c>
    </row>
    <row r="342" spans="2:8" x14ac:dyDescent="0.35">
      <c r="B342" s="44"/>
      <c r="C342" s="44"/>
      <c r="D342" s="45"/>
      <c r="E342" s="45"/>
      <c r="F342" s="46"/>
      <c r="G342" s="47" t="str">
        <f>IF(D342="","",IF(E342=Lists!$Q$2,"Not counted (per plan)",IF(D342=Setup!$C$5,Setup!$C$6,IF(D342=Setup!$C$6,Setup!$C$5,""))))</f>
        <v/>
      </c>
      <c r="H342" s="47" t="str">
        <f>IF(D342="","",SUMPRODUCT((Days!$C$2:$C$367=ROW())*(Days!$G$2:$G$367&lt;&gt;"")))</f>
        <v/>
      </c>
    </row>
    <row r="343" spans="2:8" x14ac:dyDescent="0.35">
      <c r="B343" s="48"/>
      <c r="C343" s="48"/>
      <c r="D343" s="49"/>
      <c r="E343" s="49"/>
      <c r="F343" s="50"/>
      <c r="G343" s="47" t="str">
        <f>IF(D343="","",IF(E343=Lists!$Q$2,"Not counted (per plan)",IF(D343=Setup!$C$5,Setup!$C$6,IF(D343=Setup!$C$6,Setup!$C$5,""))))</f>
        <v/>
      </c>
      <c r="H343" s="47" t="str">
        <f>IF(D343="","",SUMPRODUCT((Days!$C$2:$C$367=ROW())*(Days!$G$2:$G$367&lt;&gt;"")))</f>
        <v/>
      </c>
    </row>
    <row r="344" spans="2:8" x14ac:dyDescent="0.35">
      <c r="B344" s="44"/>
      <c r="C344" s="44"/>
      <c r="D344" s="45"/>
      <c r="E344" s="45"/>
      <c r="F344" s="46"/>
      <c r="G344" s="47" t="str">
        <f>IF(D344="","",IF(E344=Lists!$Q$2,"Not counted (per plan)",IF(D344=Setup!$C$5,Setup!$C$6,IF(D344=Setup!$C$6,Setup!$C$5,""))))</f>
        <v/>
      </c>
      <c r="H344" s="47" t="str">
        <f>IF(D344="","",SUMPRODUCT((Days!$C$2:$C$367=ROW())*(Days!$G$2:$G$367&lt;&gt;"")))</f>
        <v/>
      </c>
    </row>
    <row r="345" spans="2:8" x14ac:dyDescent="0.35">
      <c r="B345" s="48"/>
      <c r="C345" s="48"/>
      <c r="D345" s="49"/>
      <c r="E345" s="49"/>
      <c r="F345" s="50"/>
      <c r="G345" s="47" t="str">
        <f>IF(D345="","",IF(E345=Lists!$Q$2,"Not counted (per plan)",IF(D345=Setup!$C$5,Setup!$C$6,IF(D345=Setup!$C$6,Setup!$C$5,""))))</f>
        <v/>
      </c>
      <c r="H345" s="47" t="str">
        <f>IF(D345="","",SUMPRODUCT((Days!$C$2:$C$367=ROW())*(Days!$G$2:$G$367&lt;&gt;"")))</f>
        <v/>
      </c>
    </row>
    <row r="346" spans="2:8" x14ac:dyDescent="0.35">
      <c r="B346" s="44"/>
      <c r="C346" s="44"/>
      <c r="D346" s="45"/>
      <c r="E346" s="45"/>
      <c r="F346" s="46"/>
      <c r="G346" s="47" t="str">
        <f>IF(D346="","",IF(E346=Lists!$Q$2,"Not counted (per plan)",IF(D346=Setup!$C$5,Setup!$C$6,IF(D346=Setup!$C$6,Setup!$C$5,""))))</f>
        <v/>
      </c>
      <c r="H346" s="47" t="str">
        <f>IF(D346="","",SUMPRODUCT((Days!$C$2:$C$367=ROW())*(Days!$G$2:$G$367&lt;&gt;"")))</f>
        <v/>
      </c>
    </row>
    <row r="347" spans="2:8" x14ac:dyDescent="0.35">
      <c r="B347" s="48"/>
      <c r="C347" s="48"/>
      <c r="D347" s="49"/>
      <c r="E347" s="49"/>
      <c r="F347" s="50"/>
      <c r="G347" s="47" t="str">
        <f>IF(D347="","",IF(E347=Lists!$Q$2,"Not counted (per plan)",IF(D347=Setup!$C$5,Setup!$C$6,IF(D347=Setup!$C$6,Setup!$C$5,""))))</f>
        <v/>
      </c>
      <c r="H347" s="47" t="str">
        <f>IF(D347="","",SUMPRODUCT((Days!$C$2:$C$367=ROW())*(Days!$G$2:$G$367&lt;&gt;"")))</f>
        <v/>
      </c>
    </row>
    <row r="348" spans="2:8" x14ac:dyDescent="0.35">
      <c r="B348" s="44"/>
      <c r="C348" s="44"/>
      <c r="D348" s="45"/>
      <c r="E348" s="45"/>
      <c r="F348" s="46"/>
      <c r="G348" s="47" t="str">
        <f>IF(D348="","",IF(E348=Lists!$Q$2,"Not counted (per plan)",IF(D348=Setup!$C$5,Setup!$C$6,IF(D348=Setup!$C$6,Setup!$C$5,""))))</f>
        <v/>
      </c>
      <c r="H348" s="47" t="str">
        <f>IF(D348="","",SUMPRODUCT((Days!$C$2:$C$367=ROW())*(Days!$G$2:$G$367&lt;&gt;"")))</f>
        <v/>
      </c>
    </row>
    <row r="349" spans="2:8" x14ac:dyDescent="0.35">
      <c r="B349" s="48"/>
      <c r="C349" s="48"/>
      <c r="D349" s="49"/>
      <c r="E349" s="49"/>
      <c r="F349" s="50"/>
      <c r="G349" s="47" t="str">
        <f>IF(D349="","",IF(E349=Lists!$Q$2,"Not counted (per plan)",IF(D349=Setup!$C$5,Setup!$C$6,IF(D349=Setup!$C$6,Setup!$C$5,""))))</f>
        <v/>
      </c>
      <c r="H349" s="47" t="str">
        <f>IF(D349="","",SUMPRODUCT((Days!$C$2:$C$367=ROW())*(Days!$G$2:$G$367&lt;&gt;"")))</f>
        <v/>
      </c>
    </row>
    <row r="350" spans="2:8" x14ac:dyDescent="0.35">
      <c r="B350" s="44"/>
      <c r="C350" s="44"/>
      <c r="D350" s="45"/>
      <c r="E350" s="45"/>
      <c r="F350" s="46"/>
      <c r="G350" s="47" t="str">
        <f>IF(D350="","",IF(E350=Lists!$Q$2,"Not counted (per plan)",IF(D350=Setup!$C$5,Setup!$C$6,IF(D350=Setup!$C$6,Setup!$C$5,""))))</f>
        <v/>
      </c>
      <c r="H350" s="47" t="str">
        <f>IF(D350="","",SUMPRODUCT((Days!$C$2:$C$367=ROW())*(Days!$G$2:$G$367&lt;&gt;"")))</f>
        <v/>
      </c>
    </row>
    <row r="351" spans="2:8" x14ac:dyDescent="0.35">
      <c r="B351" s="48"/>
      <c r="C351" s="48"/>
      <c r="D351" s="49"/>
      <c r="E351" s="49"/>
      <c r="F351" s="50"/>
      <c r="G351" s="47" t="str">
        <f>IF(D351="","",IF(E351=Lists!$Q$2,"Not counted (per plan)",IF(D351=Setup!$C$5,Setup!$C$6,IF(D351=Setup!$C$6,Setup!$C$5,""))))</f>
        <v/>
      </c>
      <c r="H351" s="47" t="str">
        <f>IF(D351="","",SUMPRODUCT((Days!$C$2:$C$367=ROW())*(Days!$G$2:$G$367&lt;&gt;"")))</f>
        <v/>
      </c>
    </row>
    <row r="352" spans="2:8" x14ac:dyDescent="0.35">
      <c r="B352" s="44"/>
      <c r="C352" s="44"/>
      <c r="D352" s="45"/>
      <c r="E352" s="45"/>
      <c r="F352" s="46"/>
      <c r="G352" s="47" t="str">
        <f>IF(D352="","",IF(E352=Lists!$Q$2,"Not counted (per plan)",IF(D352=Setup!$C$5,Setup!$C$6,IF(D352=Setup!$C$6,Setup!$C$5,""))))</f>
        <v/>
      </c>
      <c r="H352" s="47" t="str">
        <f>IF(D352="","",SUMPRODUCT((Days!$C$2:$C$367=ROW())*(Days!$G$2:$G$367&lt;&gt;"")))</f>
        <v/>
      </c>
    </row>
    <row r="353" spans="2:8" x14ac:dyDescent="0.35">
      <c r="B353" s="48"/>
      <c r="C353" s="48"/>
      <c r="D353" s="49"/>
      <c r="E353" s="49"/>
      <c r="F353" s="50"/>
      <c r="G353" s="47" t="str">
        <f>IF(D353="","",IF(E353=Lists!$Q$2,"Not counted (per plan)",IF(D353=Setup!$C$5,Setup!$C$6,IF(D353=Setup!$C$6,Setup!$C$5,""))))</f>
        <v/>
      </c>
      <c r="H353" s="47" t="str">
        <f>IF(D353="","",SUMPRODUCT((Days!$C$2:$C$367=ROW())*(Days!$G$2:$G$367&lt;&gt;"")))</f>
        <v/>
      </c>
    </row>
    <row r="354" spans="2:8" x14ac:dyDescent="0.35">
      <c r="B354" s="44"/>
      <c r="C354" s="44"/>
      <c r="D354" s="45"/>
      <c r="E354" s="45"/>
      <c r="F354" s="46"/>
      <c r="G354" s="47" t="str">
        <f>IF(D354="","",IF(E354=Lists!$Q$2,"Not counted (per plan)",IF(D354=Setup!$C$5,Setup!$C$6,IF(D354=Setup!$C$6,Setup!$C$5,""))))</f>
        <v/>
      </c>
      <c r="H354" s="47" t="str">
        <f>IF(D354="","",SUMPRODUCT((Days!$C$2:$C$367=ROW())*(Days!$G$2:$G$367&lt;&gt;"")))</f>
        <v/>
      </c>
    </row>
    <row r="355" spans="2:8" x14ac:dyDescent="0.35">
      <c r="B355" s="48"/>
      <c r="C355" s="48"/>
      <c r="D355" s="49"/>
      <c r="E355" s="49"/>
      <c r="F355" s="50"/>
      <c r="G355" s="47" t="str">
        <f>IF(D355="","",IF(E355=Lists!$Q$2,"Not counted (per plan)",IF(D355=Setup!$C$5,Setup!$C$6,IF(D355=Setup!$C$6,Setup!$C$5,""))))</f>
        <v/>
      </c>
      <c r="H355" s="47" t="str">
        <f>IF(D355="","",SUMPRODUCT((Days!$C$2:$C$367=ROW())*(Days!$G$2:$G$367&lt;&gt;"")))</f>
        <v/>
      </c>
    </row>
    <row r="356" spans="2:8" x14ac:dyDescent="0.35">
      <c r="B356" s="44"/>
      <c r="C356" s="44"/>
      <c r="D356" s="45"/>
      <c r="E356" s="45"/>
      <c r="F356" s="46"/>
      <c r="G356" s="47" t="str">
        <f>IF(D356="","",IF(E356=Lists!$Q$2,"Not counted (per plan)",IF(D356=Setup!$C$5,Setup!$C$6,IF(D356=Setup!$C$6,Setup!$C$5,""))))</f>
        <v/>
      </c>
      <c r="H356" s="47" t="str">
        <f>IF(D356="","",SUMPRODUCT((Days!$C$2:$C$367=ROW())*(Days!$G$2:$G$367&lt;&gt;"")))</f>
        <v/>
      </c>
    </row>
    <row r="357" spans="2:8" x14ac:dyDescent="0.35">
      <c r="B357" s="48"/>
      <c r="C357" s="48"/>
      <c r="D357" s="49"/>
      <c r="E357" s="49"/>
      <c r="F357" s="50"/>
      <c r="G357" s="47" t="str">
        <f>IF(D357="","",IF(E357=Lists!$Q$2,"Not counted (per plan)",IF(D357=Setup!$C$5,Setup!$C$6,IF(D357=Setup!$C$6,Setup!$C$5,""))))</f>
        <v/>
      </c>
      <c r="H357" s="47" t="str">
        <f>IF(D357="","",SUMPRODUCT((Days!$C$2:$C$367=ROW())*(Days!$G$2:$G$367&lt;&gt;"")))</f>
        <v/>
      </c>
    </row>
    <row r="358" spans="2:8" x14ac:dyDescent="0.35">
      <c r="B358" s="44"/>
      <c r="C358" s="44"/>
      <c r="D358" s="45"/>
      <c r="E358" s="45"/>
      <c r="F358" s="46"/>
      <c r="G358" s="47" t="str">
        <f>IF(D358="","",IF(E358=Lists!$Q$2,"Not counted (per plan)",IF(D358=Setup!$C$5,Setup!$C$6,IF(D358=Setup!$C$6,Setup!$C$5,""))))</f>
        <v/>
      </c>
      <c r="H358" s="47" t="str">
        <f>IF(D358="","",SUMPRODUCT((Days!$C$2:$C$367=ROW())*(Days!$G$2:$G$367&lt;&gt;"")))</f>
        <v/>
      </c>
    </row>
    <row r="359" spans="2:8" x14ac:dyDescent="0.35">
      <c r="B359" s="48"/>
      <c r="C359" s="48"/>
      <c r="D359" s="49"/>
      <c r="E359" s="49"/>
      <c r="F359" s="50"/>
      <c r="G359" s="47" t="str">
        <f>IF(D359="","",IF(E359=Lists!$Q$2,"Not counted (per plan)",IF(D359=Setup!$C$5,Setup!$C$6,IF(D359=Setup!$C$6,Setup!$C$5,""))))</f>
        <v/>
      </c>
      <c r="H359" s="47" t="str">
        <f>IF(D359="","",SUMPRODUCT((Days!$C$2:$C$367=ROW())*(Days!$G$2:$G$367&lt;&gt;"")))</f>
        <v/>
      </c>
    </row>
    <row r="360" spans="2:8" x14ac:dyDescent="0.35">
      <c r="B360" s="44"/>
      <c r="C360" s="44"/>
      <c r="D360" s="45"/>
      <c r="E360" s="45"/>
      <c r="F360" s="46"/>
      <c r="G360" s="47" t="str">
        <f>IF(D360="","",IF(E360=Lists!$Q$2,"Not counted (per plan)",IF(D360=Setup!$C$5,Setup!$C$6,IF(D360=Setup!$C$6,Setup!$C$5,""))))</f>
        <v/>
      </c>
      <c r="H360" s="47" t="str">
        <f>IF(D360="","",SUMPRODUCT((Days!$C$2:$C$367=ROW())*(Days!$G$2:$G$367&lt;&gt;"")))</f>
        <v/>
      </c>
    </row>
    <row r="361" spans="2:8" x14ac:dyDescent="0.35">
      <c r="B361" s="48"/>
      <c r="C361" s="48"/>
      <c r="D361" s="49"/>
      <c r="E361" s="49"/>
      <c r="F361" s="50"/>
      <c r="G361" s="47" t="str">
        <f>IF(D361="","",IF(E361=Lists!$Q$2,"Not counted (per plan)",IF(D361=Setup!$C$5,Setup!$C$6,IF(D361=Setup!$C$6,Setup!$C$5,""))))</f>
        <v/>
      </c>
      <c r="H361" s="47" t="str">
        <f>IF(D361="","",SUMPRODUCT((Days!$C$2:$C$367=ROW())*(Days!$G$2:$G$367&lt;&gt;"")))</f>
        <v/>
      </c>
    </row>
    <row r="362" spans="2:8" x14ac:dyDescent="0.35">
      <c r="B362" s="44"/>
      <c r="C362" s="44"/>
      <c r="D362" s="45"/>
      <c r="E362" s="45"/>
      <c r="F362" s="46"/>
      <c r="G362" s="47" t="str">
        <f>IF(D362="","",IF(E362=Lists!$Q$2,"Not counted (per plan)",IF(D362=Setup!$C$5,Setup!$C$6,IF(D362=Setup!$C$6,Setup!$C$5,""))))</f>
        <v/>
      </c>
      <c r="H362" s="47" t="str">
        <f>IF(D362="","",SUMPRODUCT((Days!$C$2:$C$367=ROW())*(Days!$G$2:$G$367&lt;&gt;"")))</f>
        <v/>
      </c>
    </row>
    <row r="363" spans="2:8" x14ac:dyDescent="0.35">
      <c r="B363" s="48"/>
      <c r="C363" s="48"/>
      <c r="D363" s="49"/>
      <c r="E363" s="49"/>
      <c r="F363" s="50"/>
      <c r="G363" s="47" t="str">
        <f>IF(D363="","",IF(E363=Lists!$Q$2,"Not counted (per plan)",IF(D363=Setup!$C$5,Setup!$C$6,IF(D363=Setup!$C$6,Setup!$C$5,""))))</f>
        <v/>
      </c>
      <c r="H363" s="47" t="str">
        <f>IF(D363="","",SUMPRODUCT((Days!$C$2:$C$367=ROW())*(Days!$G$2:$G$367&lt;&gt;"")))</f>
        <v/>
      </c>
    </row>
    <row r="364" spans="2:8" x14ac:dyDescent="0.35">
      <c r="B364" s="44"/>
      <c r="C364" s="44"/>
      <c r="D364" s="45"/>
      <c r="E364" s="45"/>
      <c r="F364" s="46"/>
      <c r="G364" s="47" t="str">
        <f>IF(D364="","",IF(E364=Lists!$Q$2,"Not counted (per plan)",IF(D364=Setup!$C$5,Setup!$C$6,IF(D364=Setup!$C$6,Setup!$C$5,""))))</f>
        <v/>
      </c>
      <c r="H364" s="47" t="str">
        <f>IF(D364="","",SUMPRODUCT((Days!$C$2:$C$367=ROW())*(Days!$G$2:$G$367&lt;&gt;"")))</f>
        <v/>
      </c>
    </row>
    <row r="365" spans="2:8" x14ac:dyDescent="0.35">
      <c r="B365" s="48"/>
      <c r="C365" s="48"/>
      <c r="D365" s="49"/>
      <c r="E365" s="49"/>
      <c r="F365" s="50"/>
      <c r="G365" s="47" t="str">
        <f>IF(D365="","",IF(E365=Lists!$Q$2,"Not counted (per plan)",IF(D365=Setup!$C$5,Setup!$C$6,IF(D365=Setup!$C$6,Setup!$C$5,""))))</f>
        <v/>
      </c>
      <c r="H365" s="47" t="str">
        <f>IF(D365="","",SUMPRODUCT((Days!$C$2:$C$367=ROW())*(Days!$G$2:$G$367&lt;&gt;"")))</f>
        <v/>
      </c>
    </row>
    <row r="366" spans="2:8" x14ac:dyDescent="0.35">
      <c r="B366" s="44"/>
      <c r="C366" s="44"/>
      <c r="D366" s="45"/>
      <c r="E366" s="45"/>
      <c r="F366" s="46"/>
      <c r="G366" s="47" t="str">
        <f>IF(D366="","",IF(E366=Lists!$Q$2,"Not counted (per plan)",IF(D366=Setup!$C$5,Setup!$C$6,IF(D366=Setup!$C$6,Setup!$C$5,""))))</f>
        <v/>
      </c>
      <c r="H366" s="47" t="str">
        <f>IF(D366="","",SUMPRODUCT((Days!$C$2:$C$367=ROW())*(Days!$G$2:$G$367&lt;&gt;"")))</f>
        <v/>
      </c>
    </row>
    <row r="367" spans="2:8" x14ac:dyDescent="0.35">
      <c r="B367" s="48"/>
      <c r="C367" s="48"/>
      <c r="D367" s="49"/>
      <c r="E367" s="49"/>
      <c r="F367" s="50"/>
      <c r="G367" s="47" t="str">
        <f>IF(D367="","",IF(E367=Lists!$Q$2,"Not counted (per plan)",IF(D367=Setup!$C$5,Setup!$C$6,IF(D367=Setup!$C$6,Setup!$C$5,""))))</f>
        <v/>
      </c>
      <c r="H367" s="47" t="str">
        <f>IF(D367="","",SUMPRODUCT((Days!$C$2:$C$367=ROW())*(Days!$G$2:$G$367&lt;&gt;"")))</f>
        <v/>
      </c>
    </row>
    <row r="368" spans="2:8" x14ac:dyDescent="0.35">
      <c r="B368" s="44"/>
      <c r="C368" s="44"/>
      <c r="D368" s="45"/>
      <c r="E368" s="45"/>
      <c r="F368" s="46"/>
      <c r="G368" s="47" t="str">
        <f>IF(D368="","",IF(E368=Lists!$Q$2,"Not counted (per plan)",IF(D368=Setup!$C$5,Setup!$C$6,IF(D368=Setup!$C$6,Setup!$C$5,""))))</f>
        <v/>
      </c>
      <c r="H368" s="47" t="str">
        <f>IF(D368="","",SUMPRODUCT((Days!$C$2:$C$367=ROW())*(Days!$G$2:$G$367&lt;&gt;"")))</f>
        <v/>
      </c>
    </row>
    <row r="369" spans="2:8" x14ac:dyDescent="0.35">
      <c r="B369" s="48"/>
      <c r="C369" s="48"/>
      <c r="D369" s="49"/>
      <c r="E369" s="49"/>
      <c r="F369" s="50"/>
      <c r="G369" s="47" t="str">
        <f>IF(D369="","",IF(E369=Lists!$Q$2,"Not counted (per plan)",IF(D369=Setup!$C$5,Setup!$C$6,IF(D369=Setup!$C$6,Setup!$C$5,""))))</f>
        <v/>
      </c>
      <c r="H369" s="47" t="str">
        <f>IF(D369="","",SUMPRODUCT((Days!$C$2:$C$367=ROW())*(Days!$G$2:$G$367&lt;&gt;"")))</f>
        <v/>
      </c>
    </row>
    <row r="370" spans="2:8" x14ac:dyDescent="0.35">
      <c r="B370" s="44"/>
      <c r="C370" s="44"/>
      <c r="D370" s="45"/>
      <c r="E370" s="45"/>
      <c r="F370" s="46"/>
      <c r="G370" s="47" t="str">
        <f>IF(D370="","",IF(E370=Lists!$Q$2,"Not counted (per plan)",IF(D370=Setup!$C$5,Setup!$C$6,IF(D370=Setup!$C$6,Setup!$C$5,""))))</f>
        <v/>
      </c>
      <c r="H370" s="47" t="str">
        <f>IF(D370="","",SUMPRODUCT((Days!$C$2:$C$367=ROW())*(Days!$G$2:$G$367&lt;&gt;"")))</f>
        <v/>
      </c>
    </row>
    <row r="371" spans="2:8" x14ac:dyDescent="0.35">
      <c r="B371" s="48"/>
      <c r="C371" s="48"/>
      <c r="D371" s="49"/>
      <c r="E371" s="49"/>
      <c r="F371" s="50"/>
      <c r="G371" s="47" t="str">
        <f>IF(D371="","",IF(E371=Lists!$Q$2,"Not counted (per plan)",IF(D371=Setup!$C$5,Setup!$C$6,IF(D371=Setup!$C$6,Setup!$C$5,""))))</f>
        <v/>
      </c>
      <c r="H371" s="47" t="str">
        <f>IF(D371="","",SUMPRODUCT((Days!$C$2:$C$367=ROW())*(Days!$G$2:$G$367&lt;&gt;"")))</f>
        <v/>
      </c>
    </row>
    <row r="372" spans="2:8" x14ac:dyDescent="0.35">
      <c r="B372" s="44"/>
      <c r="C372" s="44"/>
      <c r="D372" s="45"/>
      <c r="E372" s="45"/>
      <c r="F372" s="46"/>
      <c r="G372" s="47" t="str">
        <f>IF(D372="","",IF(E372=Lists!$Q$2,"Not counted (per plan)",IF(D372=Setup!$C$5,Setup!$C$6,IF(D372=Setup!$C$6,Setup!$C$5,""))))</f>
        <v/>
      </c>
      <c r="H372" s="47" t="str">
        <f>IF(D372="","",SUMPRODUCT((Days!$C$2:$C$367=ROW())*(Days!$G$2:$G$367&lt;&gt;"")))</f>
        <v/>
      </c>
    </row>
    <row r="373" spans="2:8" x14ac:dyDescent="0.35">
      <c r="B373" s="48"/>
      <c r="C373" s="48"/>
      <c r="D373" s="49"/>
      <c r="E373" s="49"/>
      <c r="F373" s="50"/>
      <c r="G373" s="47" t="str">
        <f>IF(D373="","",IF(E373=Lists!$Q$2,"Not counted (per plan)",IF(D373=Setup!$C$5,Setup!$C$6,IF(D373=Setup!$C$6,Setup!$C$5,""))))</f>
        <v/>
      </c>
      <c r="H373" s="47" t="str">
        <f>IF(D373="","",SUMPRODUCT((Days!$C$2:$C$367=ROW())*(Days!$G$2:$G$367&lt;&gt;"")))</f>
        <v/>
      </c>
    </row>
    <row r="374" spans="2:8" x14ac:dyDescent="0.35">
      <c r="B374" s="44"/>
      <c r="C374" s="44"/>
      <c r="D374" s="45"/>
      <c r="E374" s="45"/>
      <c r="F374" s="46"/>
      <c r="G374" s="47" t="str">
        <f>IF(D374="","",IF(E374=Lists!$Q$2,"Not counted (per plan)",IF(D374=Setup!$C$5,Setup!$C$6,IF(D374=Setup!$C$6,Setup!$C$5,""))))</f>
        <v/>
      </c>
      <c r="H374" s="47" t="str">
        <f>IF(D374="","",SUMPRODUCT((Days!$C$2:$C$367=ROW())*(Days!$G$2:$G$367&lt;&gt;"")))</f>
        <v/>
      </c>
    </row>
    <row r="375" spans="2:8" x14ac:dyDescent="0.35">
      <c r="B375" s="48"/>
      <c r="C375" s="48"/>
      <c r="D375" s="49"/>
      <c r="E375" s="49"/>
      <c r="F375" s="50"/>
      <c r="G375" s="47" t="str">
        <f>IF(D375="","",IF(E375=Lists!$Q$2,"Not counted (per plan)",IF(D375=Setup!$C$5,Setup!$C$6,IF(D375=Setup!$C$6,Setup!$C$5,""))))</f>
        <v/>
      </c>
      <c r="H375" s="47" t="str">
        <f>IF(D375="","",SUMPRODUCT((Days!$C$2:$C$367=ROW())*(Days!$G$2:$G$367&lt;&gt;"")))</f>
        <v/>
      </c>
    </row>
    <row r="376" spans="2:8" x14ac:dyDescent="0.35">
      <c r="B376" s="44"/>
      <c r="C376" s="44"/>
      <c r="D376" s="45"/>
      <c r="E376" s="45"/>
      <c r="F376" s="46"/>
      <c r="G376" s="47" t="str">
        <f>IF(D376="","",IF(E376=Lists!$Q$2,"Not counted (per plan)",IF(D376=Setup!$C$5,Setup!$C$6,IF(D376=Setup!$C$6,Setup!$C$5,""))))</f>
        <v/>
      </c>
      <c r="H376" s="47" t="str">
        <f>IF(D376="","",SUMPRODUCT((Days!$C$2:$C$367=ROW())*(Days!$G$2:$G$367&lt;&gt;"")))</f>
        <v/>
      </c>
    </row>
    <row r="377" spans="2:8" x14ac:dyDescent="0.35">
      <c r="B377" s="48"/>
      <c r="C377" s="48"/>
      <c r="D377" s="49"/>
      <c r="E377" s="49"/>
      <c r="F377" s="50"/>
      <c r="G377" s="47" t="str">
        <f>IF(D377="","",IF(E377=Lists!$Q$2,"Not counted (per plan)",IF(D377=Setup!$C$5,Setup!$C$6,IF(D377=Setup!$C$6,Setup!$C$5,""))))</f>
        <v/>
      </c>
      <c r="H377" s="47" t="str">
        <f>IF(D377="","",SUMPRODUCT((Days!$C$2:$C$367=ROW())*(Days!$G$2:$G$367&lt;&gt;"")))</f>
        <v/>
      </c>
    </row>
    <row r="378" spans="2:8" x14ac:dyDescent="0.35">
      <c r="B378" s="44"/>
      <c r="C378" s="44"/>
      <c r="D378" s="45"/>
      <c r="E378" s="45"/>
      <c r="F378" s="46"/>
      <c r="G378" s="47" t="str">
        <f>IF(D378="","",IF(E378=Lists!$Q$2,"Not counted (per plan)",IF(D378=Setup!$C$5,Setup!$C$6,IF(D378=Setup!$C$6,Setup!$C$5,""))))</f>
        <v/>
      </c>
      <c r="H378" s="47" t="str">
        <f>IF(D378="","",SUMPRODUCT((Days!$C$2:$C$367=ROW())*(Days!$G$2:$G$367&lt;&gt;"")))</f>
        <v/>
      </c>
    </row>
    <row r="379" spans="2:8" x14ac:dyDescent="0.35">
      <c r="B379" s="48"/>
      <c r="C379" s="48"/>
      <c r="D379" s="49"/>
      <c r="E379" s="49"/>
      <c r="F379" s="50"/>
      <c r="G379" s="47" t="str">
        <f>IF(D379="","",IF(E379=Lists!$Q$2,"Not counted (per plan)",IF(D379=Setup!$C$5,Setup!$C$6,IF(D379=Setup!$C$6,Setup!$C$5,""))))</f>
        <v/>
      </c>
      <c r="H379" s="47" t="str">
        <f>IF(D379="","",SUMPRODUCT((Days!$C$2:$C$367=ROW())*(Days!$G$2:$G$367&lt;&gt;"")))</f>
        <v/>
      </c>
    </row>
    <row r="380" spans="2:8" x14ac:dyDescent="0.35">
      <c r="B380" s="44"/>
      <c r="C380" s="44"/>
      <c r="D380" s="45"/>
      <c r="E380" s="45"/>
      <c r="F380" s="46"/>
      <c r="G380" s="47" t="str">
        <f>IF(D380="","",IF(E380=Lists!$Q$2,"Not counted (per plan)",IF(D380=Setup!$C$5,Setup!$C$6,IF(D380=Setup!$C$6,Setup!$C$5,""))))</f>
        <v/>
      </c>
      <c r="H380" s="47" t="str">
        <f>IF(D380="","",SUMPRODUCT((Days!$C$2:$C$367=ROW())*(Days!$G$2:$G$367&lt;&gt;"")))</f>
        <v/>
      </c>
    </row>
    <row r="381" spans="2:8" x14ac:dyDescent="0.35">
      <c r="B381" s="48"/>
      <c r="C381" s="48"/>
      <c r="D381" s="49"/>
      <c r="E381" s="49"/>
      <c r="F381" s="50"/>
      <c r="G381" s="47" t="str">
        <f>IF(D381="","",IF(E381=Lists!$Q$2,"Not counted (per plan)",IF(D381=Setup!$C$5,Setup!$C$6,IF(D381=Setup!$C$6,Setup!$C$5,""))))</f>
        <v/>
      </c>
      <c r="H381" s="47" t="str">
        <f>IF(D381="","",SUMPRODUCT((Days!$C$2:$C$367=ROW())*(Days!$G$2:$G$367&lt;&gt;"")))</f>
        <v/>
      </c>
    </row>
    <row r="382" spans="2:8" x14ac:dyDescent="0.35">
      <c r="B382" s="44"/>
      <c r="C382" s="44"/>
      <c r="D382" s="45"/>
      <c r="E382" s="45"/>
      <c r="F382" s="46"/>
      <c r="G382" s="47" t="str">
        <f>IF(D382="","",IF(E382=Lists!$Q$2,"Not counted (per plan)",IF(D382=Setup!$C$5,Setup!$C$6,IF(D382=Setup!$C$6,Setup!$C$5,""))))</f>
        <v/>
      </c>
      <c r="H382" s="47" t="str">
        <f>IF(D382="","",SUMPRODUCT((Days!$C$2:$C$367=ROW())*(Days!$G$2:$G$367&lt;&gt;"")))</f>
        <v/>
      </c>
    </row>
    <row r="383" spans="2:8" x14ac:dyDescent="0.35">
      <c r="B383" s="48"/>
      <c r="C383" s="48"/>
      <c r="D383" s="49"/>
      <c r="E383" s="49"/>
      <c r="F383" s="50"/>
      <c r="G383" s="47" t="str">
        <f>IF(D383="","",IF(E383=Lists!$Q$2,"Not counted (per plan)",IF(D383=Setup!$C$5,Setup!$C$6,IF(D383=Setup!$C$6,Setup!$C$5,""))))</f>
        <v/>
      </c>
      <c r="H383" s="47" t="str">
        <f>IF(D383="","",SUMPRODUCT((Days!$C$2:$C$367=ROW())*(Days!$G$2:$G$367&lt;&gt;"")))</f>
        <v/>
      </c>
    </row>
    <row r="384" spans="2:8" x14ac:dyDescent="0.35">
      <c r="B384" s="44"/>
      <c r="C384" s="44"/>
      <c r="D384" s="45"/>
      <c r="E384" s="45"/>
      <c r="F384" s="46"/>
      <c r="G384" s="47" t="str">
        <f>IF(D384="","",IF(E384=Lists!$Q$2,"Not counted (per plan)",IF(D384=Setup!$C$5,Setup!$C$6,IF(D384=Setup!$C$6,Setup!$C$5,""))))</f>
        <v/>
      </c>
      <c r="H384" s="47" t="str">
        <f>IF(D384="","",SUMPRODUCT((Days!$C$2:$C$367=ROW())*(Days!$G$2:$G$367&lt;&gt;"")))</f>
        <v/>
      </c>
    </row>
    <row r="385" spans="2:8" x14ac:dyDescent="0.35">
      <c r="B385" s="48"/>
      <c r="C385" s="48"/>
      <c r="D385" s="49"/>
      <c r="E385" s="49"/>
      <c r="F385" s="50"/>
      <c r="G385" s="47" t="str">
        <f>IF(D385="","",IF(E385=Lists!$Q$2,"Not counted (per plan)",IF(D385=Setup!$C$5,Setup!$C$6,IF(D385=Setup!$C$6,Setup!$C$5,""))))</f>
        <v/>
      </c>
      <c r="H385" s="47" t="str">
        <f>IF(D385="","",SUMPRODUCT((Days!$C$2:$C$367=ROW())*(Days!$G$2:$G$367&lt;&gt;"")))</f>
        <v/>
      </c>
    </row>
    <row r="386" spans="2:8" x14ac:dyDescent="0.35">
      <c r="B386" s="44"/>
      <c r="C386" s="44"/>
      <c r="D386" s="45"/>
      <c r="E386" s="45"/>
      <c r="F386" s="46"/>
      <c r="G386" s="47" t="str">
        <f>IF(D386="","",IF(E386=Lists!$Q$2,"Not counted (per plan)",IF(D386=Setup!$C$5,Setup!$C$6,IF(D386=Setup!$C$6,Setup!$C$5,""))))</f>
        <v/>
      </c>
      <c r="H386" s="47" t="str">
        <f>IF(D386="","",SUMPRODUCT((Days!$C$2:$C$367=ROW())*(Days!$G$2:$G$367&lt;&gt;"")))</f>
        <v/>
      </c>
    </row>
    <row r="387" spans="2:8" x14ac:dyDescent="0.35">
      <c r="B387" s="48"/>
      <c r="C387" s="48"/>
      <c r="D387" s="49"/>
      <c r="E387" s="49"/>
      <c r="F387" s="50"/>
      <c r="G387" s="47" t="str">
        <f>IF(D387="","",IF(E387=Lists!$Q$2,"Not counted (per plan)",IF(D387=Setup!$C$5,Setup!$C$6,IF(D387=Setup!$C$6,Setup!$C$5,""))))</f>
        <v/>
      </c>
      <c r="H387" s="47" t="str">
        <f>IF(D387="","",SUMPRODUCT((Days!$C$2:$C$367=ROW())*(Days!$G$2:$G$367&lt;&gt;"")))</f>
        <v/>
      </c>
    </row>
    <row r="388" spans="2:8" x14ac:dyDescent="0.35">
      <c r="B388" s="44"/>
      <c r="C388" s="44"/>
      <c r="D388" s="45"/>
      <c r="E388" s="45"/>
      <c r="F388" s="46"/>
      <c r="G388" s="47" t="str">
        <f>IF(D388="","",IF(E388=Lists!$Q$2,"Not counted (per plan)",IF(D388=Setup!$C$5,Setup!$C$6,IF(D388=Setup!$C$6,Setup!$C$5,""))))</f>
        <v/>
      </c>
      <c r="H388" s="47" t="str">
        <f>IF(D388="","",SUMPRODUCT((Days!$C$2:$C$367=ROW())*(Days!$G$2:$G$367&lt;&gt;"")))</f>
        <v/>
      </c>
    </row>
    <row r="389" spans="2:8" x14ac:dyDescent="0.35">
      <c r="B389" s="48"/>
      <c r="C389" s="48"/>
      <c r="D389" s="49"/>
      <c r="E389" s="49"/>
      <c r="F389" s="50"/>
      <c r="G389" s="47" t="str">
        <f>IF(D389="","",IF(E389=Lists!$Q$2,"Not counted (per plan)",IF(D389=Setup!$C$5,Setup!$C$6,IF(D389=Setup!$C$6,Setup!$C$5,""))))</f>
        <v/>
      </c>
      <c r="H389" s="47" t="str">
        <f>IF(D389="","",SUMPRODUCT((Days!$C$2:$C$367=ROW())*(Days!$G$2:$G$367&lt;&gt;"")))</f>
        <v/>
      </c>
    </row>
    <row r="390" spans="2:8" x14ac:dyDescent="0.35">
      <c r="B390" s="44"/>
      <c r="C390" s="44"/>
      <c r="D390" s="45"/>
      <c r="E390" s="45"/>
      <c r="F390" s="46"/>
      <c r="G390" s="47" t="str">
        <f>IF(D390="","",IF(E390=Lists!$Q$2,"Not counted (per plan)",IF(D390=Setup!$C$5,Setup!$C$6,IF(D390=Setup!$C$6,Setup!$C$5,""))))</f>
        <v/>
      </c>
      <c r="H390" s="47" t="str">
        <f>IF(D390="","",SUMPRODUCT((Days!$C$2:$C$367=ROW())*(Days!$G$2:$G$367&lt;&gt;"")))</f>
        <v/>
      </c>
    </row>
    <row r="391" spans="2:8" x14ac:dyDescent="0.35">
      <c r="B391" s="48"/>
      <c r="C391" s="48"/>
      <c r="D391" s="49"/>
      <c r="E391" s="49"/>
      <c r="F391" s="50"/>
      <c r="G391" s="47" t="str">
        <f>IF(D391="","",IF(E391=Lists!$Q$2,"Not counted (per plan)",IF(D391=Setup!$C$5,Setup!$C$6,IF(D391=Setup!$C$6,Setup!$C$5,""))))</f>
        <v/>
      </c>
      <c r="H391" s="47" t="str">
        <f>IF(D391="","",SUMPRODUCT((Days!$C$2:$C$367=ROW())*(Days!$G$2:$G$367&lt;&gt;"")))</f>
        <v/>
      </c>
    </row>
    <row r="392" spans="2:8" x14ac:dyDescent="0.35">
      <c r="B392" s="44"/>
      <c r="C392" s="44"/>
      <c r="D392" s="45"/>
      <c r="E392" s="45"/>
      <c r="F392" s="46"/>
      <c r="G392" s="47" t="str">
        <f>IF(D392="","",IF(E392=Lists!$Q$2,"Not counted (per plan)",IF(D392=Setup!$C$5,Setup!$C$6,IF(D392=Setup!$C$6,Setup!$C$5,""))))</f>
        <v/>
      </c>
      <c r="H392" s="47" t="str">
        <f>IF(D392="","",SUMPRODUCT((Days!$C$2:$C$367=ROW())*(Days!$G$2:$G$367&lt;&gt;"")))</f>
        <v/>
      </c>
    </row>
    <row r="393" spans="2:8" x14ac:dyDescent="0.35">
      <c r="B393" s="48"/>
      <c r="C393" s="48"/>
      <c r="D393" s="49"/>
      <c r="E393" s="49"/>
      <c r="F393" s="50"/>
      <c r="G393" s="47" t="str">
        <f>IF(D393="","",IF(E393=Lists!$Q$2,"Not counted (per plan)",IF(D393=Setup!$C$5,Setup!$C$6,IF(D393=Setup!$C$6,Setup!$C$5,""))))</f>
        <v/>
      </c>
      <c r="H393" s="47" t="str">
        <f>IF(D393="","",SUMPRODUCT((Days!$C$2:$C$367=ROW())*(Days!$G$2:$G$367&lt;&gt;"")))</f>
        <v/>
      </c>
    </row>
    <row r="394" spans="2:8" x14ac:dyDescent="0.35">
      <c r="B394" s="44"/>
      <c r="C394" s="44"/>
      <c r="D394" s="45"/>
      <c r="E394" s="45"/>
      <c r="F394" s="46"/>
      <c r="G394" s="47" t="str">
        <f>IF(D394="","",IF(E394=Lists!$Q$2,"Not counted (per plan)",IF(D394=Setup!$C$5,Setup!$C$6,IF(D394=Setup!$C$6,Setup!$C$5,""))))</f>
        <v/>
      </c>
      <c r="H394" s="47" t="str">
        <f>IF(D394="","",SUMPRODUCT((Days!$C$2:$C$367=ROW())*(Days!$G$2:$G$367&lt;&gt;"")))</f>
        <v/>
      </c>
    </row>
    <row r="395" spans="2:8" x14ac:dyDescent="0.35">
      <c r="B395" s="48"/>
      <c r="C395" s="48"/>
      <c r="D395" s="49"/>
      <c r="E395" s="49"/>
      <c r="F395" s="50"/>
      <c r="G395" s="47" t="str">
        <f>IF(D395="","",IF(E395=Lists!$Q$2,"Not counted (per plan)",IF(D395=Setup!$C$5,Setup!$C$6,IF(D395=Setup!$C$6,Setup!$C$5,""))))</f>
        <v/>
      </c>
      <c r="H395" s="47" t="str">
        <f>IF(D395="","",SUMPRODUCT((Days!$C$2:$C$367=ROW())*(Days!$G$2:$G$367&lt;&gt;"")))</f>
        <v/>
      </c>
    </row>
    <row r="396" spans="2:8" x14ac:dyDescent="0.35">
      <c r="B396" s="44"/>
      <c r="C396" s="44"/>
      <c r="D396" s="45"/>
      <c r="E396" s="45"/>
      <c r="F396" s="46"/>
      <c r="G396" s="47" t="str">
        <f>IF(D396="","",IF(E396=Lists!$Q$2,"Not counted (per plan)",IF(D396=Setup!$C$5,Setup!$C$6,IF(D396=Setup!$C$6,Setup!$C$5,""))))</f>
        <v/>
      </c>
      <c r="H396" s="47" t="str">
        <f>IF(D396="","",SUMPRODUCT((Days!$C$2:$C$367=ROW())*(Days!$G$2:$G$367&lt;&gt;"")))</f>
        <v/>
      </c>
    </row>
    <row r="397" spans="2:8" x14ac:dyDescent="0.35">
      <c r="B397" s="48"/>
      <c r="C397" s="48"/>
      <c r="D397" s="49"/>
      <c r="E397" s="49"/>
      <c r="F397" s="50"/>
      <c r="G397" s="47" t="str">
        <f>IF(D397="","",IF(E397=Lists!$Q$2,"Not counted (per plan)",IF(D397=Setup!$C$5,Setup!$C$6,IF(D397=Setup!$C$6,Setup!$C$5,""))))</f>
        <v/>
      </c>
      <c r="H397" s="47" t="str">
        <f>IF(D397="","",SUMPRODUCT((Days!$C$2:$C$367=ROW())*(Days!$G$2:$G$367&lt;&gt;"")))</f>
        <v/>
      </c>
    </row>
    <row r="398" spans="2:8" x14ac:dyDescent="0.35">
      <c r="B398" s="44"/>
      <c r="C398" s="44"/>
      <c r="D398" s="45"/>
      <c r="E398" s="45"/>
      <c r="F398" s="46"/>
      <c r="G398" s="47" t="str">
        <f>IF(D398="","",IF(E398=Lists!$Q$2,"Not counted (per plan)",IF(D398=Setup!$C$5,Setup!$C$6,IF(D398=Setup!$C$6,Setup!$C$5,""))))</f>
        <v/>
      </c>
      <c r="H398" s="47" t="str">
        <f>IF(D398="","",SUMPRODUCT((Days!$C$2:$C$367=ROW())*(Days!$G$2:$G$367&lt;&gt;"")))</f>
        <v/>
      </c>
    </row>
    <row r="399" spans="2:8" x14ac:dyDescent="0.35">
      <c r="B399" s="48"/>
      <c r="C399" s="48"/>
      <c r="D399" s="49"/>
      <c r="E399" s="49"/>
      <c r="F399" s="50"/>
      <c r="G399" s="47" t="str">
        <f>IF(D399="","",IF(E399=Lists!$Q$2,"Not counted (per plan)",IF(D399=Setup!$C$5,Setup!$C$6,IF(D399=Setup!$C$6,Setup!$C$5,""))))</f>
        <v/>
      </c>
      <c r="H399" s="47" t="str">
        <f>IF(D399="","",SUMPRODUCT((Days!$C$2:$C$367=ROW())*(Days!$G$2:$G$367&lt;&gt;"")))</f>
        <v/>
      </c>
    </row>
    <row r="400" spans="2:8" x14ac:dyDescent="0.35">
      <c r="B400" s="44"/>
      <c r="C400" s="44"/>
      <c r="D400" s="45"/>
      <c r="E400" s="45"/>
      <c r="F400" s="46"/>
      <c r="G400" s="47" t="str">
        <f>IF(D400="","",IF(E400=Lists!$Q$2,"Not counted (per plan)",IF(D400=Setup!$C$5,Setup!$C$6,IF(D400=Setup!$C$6,Setup!$C$5,""))))</f>
        <v/>
      </c>
      <c r="H400" s="47" t="str">
        <f>IF(D400="","",SUMPRODUCT((Days!$C$2:$C$367=ROW())*(Days!$G$2:$G$367&lt;&gt;"")))</f>
        <v/>
      </c>
    </row>
    <row r="401" spans="2:8" x14ac:dyDescent="0.35">
      <c r="B401" s="48"/>
      <c r="C401" s="48"/>
      <c r="D401" s="49"/>
      <c r="E401" s="49"/>
      <c r="F401" s="50"/>
      <c r="G401" s="47" t="str">
        <f>IF(D401="","",IF(E401=Lists!$Q$2,"Not counted (per plan)",IF(D401=Setup!$C$5,Setup!$C$6,IF(D401=Setup!$C$6,Setup!$C$5,""))))</f>
        <v/>
      </c>
      <c r="H401" s="47" t="str">
        <f>IF(D401="","",SUMPRODUCT((Days!$C$2:$C$367=ROW())*(Days!$G$2:$G$367&lt;&gt;"")))</f>
        <v/>
      </c>
    </row>
    <row r="402" spans="2:8" x14ac:dyDescent="0.35">
      <c r="B402" s="44"/>
      <c r="C402" s="44"/>
      <c r="D402" s="45"/>
      <c r="E402" s="45"/>
      <c r="F402" s="46"/>
      <c r="G402" s="47" t="str">
        <f>IF(D402="","",IF(E402=Lists!$Q$2,"Not counted (per plan)",IF(D402=Setup!$C$5,Setup!$C$6,IF(D402=Setup!$C$6,Setup!$C$5,""))))</f>
        <v/>
      </c>
      <c r="H402" s="47" t="str">
        <f>IF(D402="","",SUMPRODUCT((Days!$C$2:$C$367=ROW())*(Days!$G$2:$G$367&lt;&gt;"")))</f>
        <v/>
      </c>
    </row>
    <row r="403" spans="2:8" x14ac:dyDescent="0.35">
      <c r="B403" s="48"/>
      <c r="C403" s="48"/>
      <c r="D403" s="49"/>
      <c r="E403" s="49"/>
      <c r="F403" s="50"/>
      <c r="G403" s="47" t="str">
        <f>IF(D403="","",IF(E403=Lists!$Q$2,"Not counted (per plan)",IF(D403=Setup!$C$5,Setup!$C$6,IF(D403=Setup!$C$6,Setup!$C$5,""))))</f>
        <v/>
      </c>
      <c r="H403" s="47" t="str">
        <f>IF(D403="","",SUMPRODUCT((Days!$C$2:$C$367=ROW())*(Days!$G$2:$G$367&lt;&gt;"")))</f>
        <v/>
      </c>
    </row>
    <row r="404" spans="2:8" x14ac:dyDescent="0.35">
      <c r="B404" s="44"/>
      <c r="C404" s="44"/>
      <c r="D404" s="45"/>
      <c r="E404" s="45"/>
      <c r="F404" s="46"/>
      <c r="G404" s="47" t="str">
        <f>IF(D404="","",IF(E404=Lists!$Q$2,"Not counted (per plan)",IF(D404=Setup!$C$5,Setup!$C$6,IF(D404=Setup!$C$6,Setup!$C$5,""))))</f>
        <v/>
      </c>
      <c r="H404" s="47" t="str">
        <f>IF(D404="","",SUMPRODUCT((Days!$C$2:$C$367=ROW())*(Days!$G$2:$G$367&lt;&gt;"")))</f>
        <v/>
      </c>
    </row>
    <row r="405" spans="2:8" x14ac:dyDescent="0.35">
      <c r="B405" s="48"/>
      <c r="C405" s="48"/>
      <c r="D405" s="49"/>
      <c r="E405" s="49"/>
      <c r="F405" s="50"/>
      <c r="G405" s="47" t="str">
        <f>IF(D405="","",IF(E405=Lists!$Q$2,"Not counted (per plan)",IF(D405=Setup!$C$5,Setup!$C$6,IF(D405=Setup!$C$6,Setup!$C$5,""))))</f>
        <v/>
      </c>
      <c r="H405" s="47" t="str">
        <f>IF(D405="","",SUMPRODUCT((Days!$C$2:$C$367=ROW())*(Days!$G$2:$G$367&lt;&gt;"")))</f>
        <v/>
      </c>
    </row>
    <row r="406" spans="2:8" x14ac:dyDescent="0.35">
      <c r="B406" s="44"/>
      <c r="C406" s="44"/>
      <c r="D406" s="45"/>
      <c r="E406" s="45"/>
      <c r="F406" s="46"/>
      <c r="G406" s="47" t="str">
        <f>IF(D406="","",IF(E406=Lists!$Q$2,"Not counted (per plan)",IF(D406=Setup!$C$5,Setup!$C$6,IF(D406=Setup!$C$6,Setup!$C$5,""))))</f>
        <v/>
      </c>
      <c r="H406" s="47" t="str">
        <f>IF(D406="","",SUMPRODUCT((Days!$C$2:$C$367=ROW())*(Days!$G$2:$G$367&lt;&gt;"")))</f>
        <v/>
      </c>
    </row>
    <row r="407" spans="2:8" x14ac:dyDescent="0.35">
      <c r="B407" s="48"/>
      <c r="C407" s="48"/>
      <c r="D407" s="49"/>
      <c r="E407" s="49"/>
      <c r="F407" s="50"/>
      <c r="G407" s="47" t="str">
        <f>IF(D407="","",IF(E407=Lists!$Q$2,"Not counted (per plan)",IF(D407=Setup!$C$5,Setup!$C$6,IF(D407=Setup!$C$6,Setup!$C$5,""))))</f>
        <v/>
      </c>
      <c r="H407" s="47" t="str">
        <f>IF(D407="","",SUMPRODUCT((Days!$C$2:$C$367=ROW())*(Days!$G$2:$G$367&lt;&gt;"")))</f>
        <v/>
      </c>
    </row>
    <row r="408" spans="2:8" x14ac:dyDescent="0.35">
      <c r="B408" s="44"/>
      <c r="C408" s="44"/>
      <c r="D408" s="45"/>
      <c r="E408" s="45"/>
      <c r="F408" s="46"/>
      <c r="G408" s="47" t="str">
        <f>IF(D408="","",IF(E408=Lists!$Q$2,"Not counted (per plan)",IF(D408=Setup!$C$5,Setup!$C$6,IF(D408=Setup!$C$6,Setup!$C$5,""))))</f>
        <v/>
      </c>
      <c r="H408" s="47" t="str">
        <f>IF(D408="","",SUMPRODUCT((Days!$C$2:$C$367=ROW())*(Days!$G$2:$G$367&lt;&gt;"")))</f>
        <v/>
      </c>
    </row>
    <row r="409" spans="2:8" x14ac:dyDescent="0.35">
      <c r="B409" s="48"/>
      <c r="C409" s="48"/>
      <c r="D409" s="49"/>
      <c r="E409" s="49"/>
      <c r="F409" s="50"/>
      <c r="G409" s="47" t="str">
        <f>IF(D409="","",IF(E409=Lists!$Q$2,"Not counted (per plan)",IF(D409=Setup!$C$5,Setup!$C$6,IF(D409=Setup!$C$6,Setup!$C$5,""))))</f>
        <v/>
      </c>
      <c r="H409" s="47" t="str">
        <f>IF(D409="","",SUMPRODUCT((Days!$C$2:$C$367=ROW())*(Days!$G$2:$G$367&lt;&gt;"")))</f>
        <v/>
      </c>
    </row>
    <row r="410" spans="2:8" x14ac:dyDescent="0.35">
      <c r="B410" s="44"/>
      <c r="C410" s="44"/>
      <c r="D410" s="45"/>
      <c r="E410" s="45"/>
      <c r="F410" s="46"/>
      <c r="G410" s="47" t="str">
        <f>IF(D410="","",IF(E410=Lists!$Q$2,"Not counted (per plan)",IF(D410=Setup!$C$5,Setup!$C$6,IF(D410=Setup!$C$6,Setup!$C$5,""))))</f>
        <v/>
      </c>
      <c r="H410" s="47" t="str">
        <f>IF(D410="","",SUMPRODUCT((Days!$C$2:$C$367=ROW())*(Days!$G$2:$G$367&lt;&gt;"")))</f>
        <v/>
      </c>
    </row>
    <row r="411" spans="2:8" x14ac:dyDescent="0.35">
      <c r="B411" s="48"/>
      <c r="C411" s="48"/>
      <c r="D411" s="49"/>
      <c r="E411" s="49"/>
      <c r="F411" s="50"/>
      <c r="G411" s="47" t="str">
        <f>IF(D411="","",IF(E411=Lists!$Q$2,"Not counted (per plan)",IF(D411=Setup!$C$5,Setup!$C$6,IF(D411=Setup!$C$6,Setup!$C$5,""))))</f>
        <v/>
      </c>
      <c r="H411" s="47" t="str">
        <f>IF(D411="","",SUMPRODUCT((Days!$C$2:$C$367=ROW())*(Days!$G$2:$G$367&lt;&gt;"")))</f>
        <v/>
      </c>
    </row>
    <row r="412" spans="2:8" x14ac:dyDescent="0.35">
      <c r="B412" s="44"/>
      <c r="C412" s="44"/>
      <c r="D412" s="45"/>
      <c r="E412" s="45"/>
      <c r="F412" s="46"/>
      <c r="G412" s="47" t="str">
        <f>IF(D412="","",IF(E412=Lists!$Q$2,"Not counted (per plan)",IF(D412=Setup!$C$5,Setup!$C$6,IF(D412=Setup!$C$6,Setup!$C$5,""))))</f>
        <v/>
      </c>
      <c r="H412" s="47" t="str">
        <f>IF(D412="","",SUMPRODUCT((Days!$C$2:$C$367=ROW())*(Days!$G$2:$G$367&lt;&gt;"")))</f>
        <v/>
      </c>
    </row>
    <row r="413" spans="2:8" x14ac:dyDescent="0.35">
      <c r="B413" s="48"/>
      <c r="C413" s="48"/>
      <c r="D413" s="49"/>
      <c r="E413" s="49"/>
      <c r="F413" s="50"/>
      <c r="G413" s="47" t="str">
        <f>IF(D413="","",IF(E413=Lists!$Q$2,"Not counted (per plan)",IF(D413=Setup!$C$5,Setup!$C$6,IF(D413=Setup!$C$6,Setup!$C$5,""))))</f>
        <v/>
      </c>
      <c r="H413" s="47" t="str">
        <f>IF(D413="","",SUMPRODUCT((Days!$C$2:$C$367=ROW())*(Days!$G$2:$G$367&lt;&gt;"")))</f>
        <v/>
      </c>
    </row>
    <row r="414" spans="2:8" x14ac:dyDescent="0.35">
      <c r="B414" s="44"/>
      <c r="C414" s="44"/>
      <c r="D414" s="45"/>
      <c r="E414" s="45"/>
      <c r="F414" s="46"/>
      <c r="G414" s="47" t="str">
        <f>IF(D414="","",IF(E414=Lists!$Q$2,"Not counted (per plan)",IF(D414=Setup!$C$5,Setup!$C$6,IF(D414=Setup!$C$6,Setup!$C$5,""))))</f>
        <v/>
      </c>
      <c r="H414" s="47" t="str">
        <f>IF(D414="","",SUMPRODUCT((Days!$C$2:$C$367=ROW())*(Days!$G$2:$G$367&lt;&gt;"")))</f>
        <v/>
      </c>
    </row>
    <row r="415" spans="2:8" x14ac:dyDescent="0.35">
      <c r="B415" s="48"/>
      <c r="C415" s="48"/>
      <c r="D415" s="49"/>
      <c r="E415" s="49"/>
      <c r="F415" s="50"/>
      <c r="G415" s="47" t="str">
        <f>IF(D415="","",IF(E415=Lists!$Q$2,"Not counted (per plan)",IF(D415=Setup!$C$5,Setup!$C$6,IF(D415=Setup!$C$6,Setup!$C$5,""))))</f>
        <v/>
      </c>
      <c r="H415" s="47" t="str">
        <f>IF(D415="","",SUMPRODUCT((Days!$C$2:$C$367=ROW())*(Days!$G$2:$G$367&lt;&gt;"")))</f>
        <v/>
      </c>
    </row>
    <row r="416" spans="2:8" x14ac:dyDescent="0.35">
      <c r="B416" s="44"/>
      <c r="C416" s="44"/>
      <c r="D416" s="45"/>
      <c r="E416" s="45"/>
      <c r="F416" s="46"/>
      <c r="G416" s="47" t="str">
        <f>IF(D416="","",IF(E416=Lists!$Q$2,"Not counted (per plan)",IF(D416=Setup!$C$5,Setup!$C$6,IF(D416=Setup!$C$6,Setup!$C$5,""))))</f>
        <v/>
      </c>
      <c r="H416" s="47" t="str">
        <f>IF(D416="","",SUMPRODUCT((Days!$C$2:$C$367=ROW())*(Days!$G$2:$G$367&lt;&gt;"")))</f>
        <v/>
      </c>
    </row>
    <row r="417" spans="2:8" x14ac:dyDescent="0.35">
      <c r="B417" s="48"/>
      <c r="C417" s="48"/>
      <c r="D417" s="49"/>
      <c r="E417" s="49"/>
      <c r="F417" s="50"/>
      <c r="G417" s="47" t="str">
        <f>IF(D417="","",IF(E417=Lists!$Q$2,"Not counted (per plan)",IF(D417=Setup!$C$5,Setup!$C$6,IF(D417=Setup!$C$6,Setup!$C$5,""))))</f>
        <v/>
      </c>
      <c r="H417" s="47" t="str">
        <f>IF(D417="","",SUMPRODUCT((Days!$C$2:$C$367=ROW())*(Days!$G$2:$G$367&lt;&gt;"")))</f>
        <v/>
      </c>
    </row>
    <row r="418" spans="2:8" x14ac:dyDescent="0.35">
      <c r="B418" s="44"/>
      <c r="C418" s="44"/>
      <c r="D418" s="45"/>
      <c r="E418" s="45"/>
      <c r="F418" s="46"/>
      <c r="G418" s="47" t="str">
        <f>IF(D418="","",IF(E418=Lists!$Q$2,"Not counted (per plan)",IF(D418=Setup!$C$5,Setup!$C$6,IF(D418=Setup!$C$6,Setup!$C$5,""))))</f>
        <v/>
      </c>
      <c r="H418" s="47" t="str">
        <f>IF(D418="","",SUMPRODUCT((Days!$C$2:$C$367=ROW())*(Days!$G$2:$G$367&lt;&gt;"")))</f>
        <v/>
      </c>
    </row>
    <row r="419" spans="2:8" x14ac:dyDescent="0.35">
      <c r="B419" s="48"/>
      <c r="C419" s="48"/>
      <c r="D419" s="49"/>
      <c r="E419" s="49"/>
      <c r="F419" s="50"/>
      <c r="G419" s="47" t="str">
        <f>IF(D419="","",IF(E419=Lists!$Q$2,"Not counted (per plan)",IF(D419=Setup!$C$5,Setup!$C$6,IF(D419=Setup!$C$6,Setup!$C$5,""))))</f>
        <v/>
      </c>
      <c r="H419" s="47" t="str">
        <f>IF(D419="","",SUMPRODUCT((Days!$C$2:$C$367=ROW())*(Days!$G$2:$G$367&lt;&gt;"")))</f>
        <v/>
      </c>
    </row>
    <row r="420" spans="2:8" x14ac:dyDescent="0.35">
      <c r="B420" s="44"/>
      <c r="C420" s="44"/>
      <c r="D420" s="45"/>
      <c r="E420" s="45"/>
      <c r="F420" s="46"/>
      <c r="G420" s="47" t="str">
        <f>IF(D420="","",IF(E420=Lists!$Q$2,"Not counted (per plan)",IF(D420=Setup!$C$5,Setup!$C$6,IF(D420=Setup!$C$6,Setup!$C$5,""))))</f>
        <v/>
      </c>
      <c r="H420" s="47" t="str">
        <f>IF(D420="","",SUMPRODUCT((Days!$C$2:$C$367=ROW())*(Days!$G$2:$G$367&lt;&gt;"")))</f>
        <v/>
      </c>
    </row>
    <row r="421" spans="2:8" x14ac:dyDescent="0.35">
      <c r="B421" s="48"/>
      <c r="C421" s="48"/>
      <c r="D421" s="49"/>
      <c r="E421" s="49"/>
      <c r="F421" s="50"/>
      <c r="G421" s="47" t="str">
        <f>IF(D421="","",IF(E421=Lists!$Q$2,"Not counted (per plan)",IF(D421=Setup!$C$5,Setup!$C$6,IF(D421=Setup!$C$6,Setup!$C$5,""))))</f>
        <v/>
      </c>
      <c r="H421" s="47" t="str">
        <f>IF(D421="","",SUMPRODUCT((Days!$C$2:$C$367=ROW())*(Days!$G$2:$G$367&lt;&gt;"")))</f>
        <v/>
      </c>
    </row>
    <row r="422" spans="2:8" x14ac:dyDescent="0.35">
      <c r="B422" s="44"/>
      <c r="C422" s="44"/>
      <c r="D422" s="45"/>
      <c r="E422" s="45"/>
      <c r="F422" s="46"/>
      <c r="G422" s="47" t="str">
        <f>IF(D422="","",IF(E422=Lists!$Q$2,"Not counted (per plan)",IF(D422=Setup!$C$5,Setup!$C$6,IF(D422=Setup!$C$6,Setup!$C$5,""))))</f>
        <v/>
      </c>
      <c r="H422" s="47" t="str">
        <f>IF(D422="","",SUMPRODUCT((Days!$C$2:$C$367=ROW())*(Days!$G$2:$G$367&lt;&gt;"")))</f>
        <v/>
      </c>
    </row>
    <row r="423" spans="2:8" x14ac:dyDescent="0.35">
      <c r="B423" s="48"/>
      <c r="C423" s="48"/>
      <c r="D423" s="49"/>
      <c r="E423" s="49"/>
      <c r="F423" s="50"/>
      <c r="G423" s="47" t="str">
        <f>IF(D423="","",IF(E423=Lists!$Q$2,"Not counted (per plan)",IF(D423=Setup!$C$5,Setup!$C$6,IF(D423=Setup!$C$6,Setup!$C$5,""))))</f>
        <v/>
      </c>
      <c r="H423" s="47" t="str">
        <f>IF(D423="","",SUMPRODUCT((Days!$C$2:$C$367=ROW())*(Days!$G$2:$G$367&lt;&gt;"")))</f>
        <v/>
      </c>
    </row>
    <row r="424" spans="2:8" x14ac:dyDescent="0.35">
      <c r="B424" s="44"/>
      <c r="C424" s="44"/>
      <c r="D424" s="45"/>
      <c r="E424" s="45"/>
      <c r="F424" s="46"/>
      <c r="G424" s="47" t="str">
        <f>IF(D424="","",IF(E424=Lists!$Q$2,"Not counted (per plan)",IF(D424=Setup!$C$5,Setup!$C$6,IF(D424=Setup!$C$6,Setup!$C$5,""))))</f>
        <v/>
      </c>
      <c r="H424" s="47" t="str">
        <f>IF(D424="","",SUMPRODUCT((Days!$C$2:$C$367=ROW())*(Days!$G$2:$G$367&lt;&gt;"")))</f>
        <v/>
      </c>
    </row>
    <row r="425" spans="2:8" x14ac:dyDescent="0.35">
      <c r="B425" s="48"/>
      <c r="C425" s="48"/>
      <c r="D425" s="49"/>
      <c r="E425" s="49"/>
      <c r="F425" s="50"/>
      <c r="G425" s="47" t="str">
        <f>IF(D425="","",IF(E425=Lists!$Q$2,"Not counted (per plan)",IF(D425=Setup!$C$5,Setup!$C$6,IF(D425=Setup!$C$6,Setup!$C$5,""))))</f>
        <v/>
      </c>
      <c r="H425" s="47" t="str">
        <f>IF(D425="","",SUMPRODUCT((Days!$C$2:$C$367=ROW())*(Days!$G$2:$G$367&lt;&gt;"")))</f>
        <v/>
      </c>
    </row>
    <row r="426" spans="2:8" x14ac:dyDescent="0.35">
      <c r="B426" s="44"/>
      <c r="C426" s="44"/>
      <c r="D426" s="45"/>
      <c r="E426" s="45"/>
      <c r="F426" s="46"/>
      <c r="G426" s="47" t="str">
        <f>IF(D426="","",IF(E426=Lists!$Q$2,"Not counted (per plan)",IF(D426=Setup!$C$5,Setup!$C$6,IF(D426=Setup!$C$6,Setup!$C$5,""))))</f>
        <v/>
      </c>
      <c r="H426" s="47" t="str">
        <f>IF(D426="","",SUMPRODUCT((Days!$C$2:$C$367=ROW())*(Days!$G$2:$G$367&lt;&gt;"")))</f>
        <v/>
      </c>
    </row>
    <row r="427" spans="2:8" x14ac:dyDescent="0.35">
      <c r="B427" s="48"/>
      <c r="C427" s="48"/>
      <c r="D427" s="49"/>
      <c r="E427" s="49"/>
      <c r="F427" s="50"/>
      <c r="G427" s="47" t="str">
        <f>IF(D427="","",IF(E427=Lists!$Q$2,"Not counted (per plan)",IF(D427=Setup!$C$5,Setup!$C$6,IF(D427=Setup!$C$6,Setup!$C$5,""))))</f>
        <v/>
      </c>
      <c r="H427" s="47" t="str">
        <f>IF(D427="","",SUMPRODUCT((Days!$C$2:$C$367=ROW())*(Days!$G$2:$G$367&lt;&gt;"")))</f>
        <v/>
      </c>
    </row>
    <row r="428" spans="2:8" x14ac:dyDescent="0.35">
      <c r="B428" s="44"/>
      <c r="C428" s="44"/>
      <c r="D428" s="45"/>
      <c r="E428" s="45"/>
      <c r="F428" s="46"/>
      <c r="G428" s="47" t="str">
        <f>IF(D428="","",IF(E428=Lists!$Q$2,"Not counted (per plan)",IF(D428=Setup!$C$5,Setup!$C$6,IF(D428=Setup!$C$6,Setup!$C$5,""))))</f>
        <v/>
      </c>
      <c r="H428" s="47" t="str">
        <f>IF(D428="","",SUMPRODUCT((Days!$C$2:$C$367=ROW())*(Days!$G$2:$G$367&lt;&gt;"")))</f>
        <v/>
      </c>
    </row>
    <row r="429" spans="2:8" x14ac:dyDescent="0.35">
      <c r="B429" s="48"/>
      <c r="C429" s="48"/>
      <c r="D429" s="49"/>
      <c r="E429" s="49"/>
      <c r="F429" s="50"/>
      <c r="G429" s="47" t="str">
        <f>IF(D429="","",IF(E429=Lists!$Q$2,"Not counted (per plan)",IF(D429=Setup!$C$5,Setup!$C$6,IF(D429=Setup!$C$6,Setup!$C$5,""))))</f>
        <v/>
      </c>
      <c r="H429" s="47" t="str">
        <f>IF(D429="","",SUMPRODUCT((Days!$C$2:$C$367=ROW())*(Days!$G$2:$G$367&lt;&gt;"")))</f>
        <v/>
      </c>
    </row>
    <row r="430" spans="2:8" x14ac:dyDescent="0.35">
      <c r="B430" s="44"/>
      <c r="C430" s="44"/>
      <c r="D430" s="45"/>
      <c r="E430" s="45"/>
      <c r="F430" s="46"/>
      <c r="G430" s="47" t="str">
        <f>IF(D430="","",IF(E430=Lists!$Q$2,"Not counted (per plan)",IF(D430=Setup!$C$5,Setup!$C$6,IF(D430=Setup!$C$6,Setup!$C$5,""))))</f>
        <v/>
      </c>
      <c r="H430" s="47" t="str">
        <f>IF(D430="","",SUMPRODUCT((Days!$C$2:$C$367=ROW())*(Days!$G$2:$G$367&lt;&gt;"")))</f>
        <v/>
      </c>
    </row>
    <row r="431" spans="2:8" x14ac:dyDescent="0.35">
      <c r="B431" s="48"/>
      <c r="C431" s="48"/>
      <c r="D431" s="49"/>
      <c r="E431" s="49"/>
      <c r="F431" s="50"/>
      <c r="G431" s="47" t="str">
        <f>IF(D431="","",IF(E431=Lists!$Q$2,"Not counted (per plan)",IF(D431=Setup!$C$5,Setup!$C$6,IF(D431=Setup!$C$6,Setup!$C$5,""))))</f>
        <v/>
      </c>
      <c r="H431" s="47" t="str">
        <f>IF(D431="","",SUMPRODUCT((Days!$C$2:$C$367=ROW())*(Days!$G$2:$G$367&lt;&gt;"")))</f>
        <v/>
      </c>
    </row>
    <row r="432" spans="2:8" x14ac:dyDescent="0.35">
      <c r="B432" s="44"/>
      <c r="C432" s="44"/>
      <c r="D432" s="45"/>
      <c r="E432" s="45"/>
      <c r="F432" s="46"/>
      <c r="G432" s="47" t="str">
        <f>IF(D432="","",IF(E432=Lists!$Q$2,"Not counted (per plan)",IF(D432=Setup!$C$5,Setup!$C$6,IF(D432=Setup!$C$6,Setup!$C$5,""))))</f>
        <v/>
      </c>
      <c r="H432" s="47" t="str">
        <f>IF(D432="","",SUMPRODUCT((Days!$C$2:$C$367=ROW())*(Days!$G$2:$G$367&lt;&gt;"")))</f>
        <v/>
      </c>
    </row>
    <row r="433" spans="2:8" x14ac:dyDescent="0.35">
      <c r="B433" s="48"/>
      <c r="C433" s="48"/>
      <c r="D433" s="49"/>
      <c r="E433" s="49"/>
      <c r="F433" s="50"/>
      <c r="G433" s="47" t="str">
        <f>IF(D433="","",IF(E433=Lists!$Q$2,"Not counted (per plan)",IF(D433=Setup!$C$5,Setup!$C$6,IF(D433=Setup!$C$6,Setup!$C$5,""))))</f>
        <v/>
      </c>
      <c r="H433" s="47" t="str">
        <f>IF(D433="","",SUMPRODUCT((Days!$C$2:$C$367=ROW())*(Days!$G$2:$G$367&lt;&gt;"")))</f>
        <v/>
      </c>
    </row>
    <row r="434" spans="2:8" x14ac:dyDescent="0.35">
      <c r="B434" s="44"/>
      <c r="C434" s="44"/>
      <c r="D434" s="45"/>
      <c r="E434" s="45"/>
      <c r="F434" s="46"/>
      <c r="G434" s="47" t="str">
        <f>IF(D434="","",IF(E434=Lists!$Q$2,"Not counted (per plan)",IF(D434=Setup!$C$5,Setup!$C$6,IF(D434=Setup!$C$6,Setup!$C$5,""))))</f>
        <v/>
      </c>
      <c r="H434" s="47" t="str">
        <f>IF(D434="","",SUMPRODUCT((Days!$C$2:$C$367=ROW())*(Days!$G$2:$G$367&lt;&gt;"")))</f>
        <v/>
      </c>
    </row>
    <row r="435" spans="2:8" x14ac:dyDescent="0.35">
      <c r="B435" s="48"/>
      <c r="C435" s="48"/>
      <c r="D435" s="49"/>
      <c r="E435" s="49"/>
      <c r="F435" s="50"/>
      <c r="G435" s="47" t="str">
        <f>IF(D435="","",IF(E435=Lists!$Q$2,"Not counted (per plan)",IF(D435=Setup!$C$5,Setup!$C$6,IF(D435=Setup!$C$6,Setup!$C$5,""))))</f>
        <v/>
      </c>
      <c r="H435" s="47" t="str">
        <f>IF(D435="","",SUMPRODUCT((Days!$C$2:$C$367=ROW())*(Days!$G$2:$G$367&lt;&gt;"")))</f>
        <v/>
      </c>
    </row>
    <row r="436" spans="2:8" x14ac:dyDescent="0.35">
      <c r="B436" s="44"/>
      <c r="C436" s="44"/>
      <c r="D436" s="45"/>
      <c r="E436" s="45"/>
      <c r="F436" s="46"/>
      <c r="G436" s="47" t="str">
        <f>IF(D436="","",IF(E436=Lists!$Q$2,"Not counted (per plan)",IF(D436=Setup!$C$5,Setup!$C$6,IF(D436=Setup!$C$6,Setup!$C$5,""))))</f>
        <v/>
      </c>
      <c r="H436" s="47" t="str">
        <f>IF(D436="","",SUMPRODUCT((Days!$C$2:$C$367=ROW())*(Days!$G$2:$G$367&lt;&gt;"")))</f>
        <v/>
      </c>
    </row>
    <row r="437" spans="2:8" x14ac:dyDescent="0.35">
      <c r="B437" s="48"/>
      <c r="C437" s="48"/>
      <c r="D437" s="49"/>
      <c r="E437" s="49"/>
      <c r="F437" s="50"/>
      <c r="G437" s="47" t="str">
        <f>IF(D437="","",IF(E437=Lists!$Q$2,"Not counted (per plan)",IF(D437=Setup!$C$5,Setup!$C$6,IF(D437=Setup!$C$6,Setup!$C$5,""))))</f>
        <v/>
      </c>
      <c r="H437" s="47" t="str">
        <f>IF(D437="","",SUMPRODUCT((Days!$C$2:$C$367=ROW())*(Days!$G$2:$G$367&lt;&gt;"")))</f>
        <v/>
      </c>
    </row>
    <row r="438" spans="2:8" x14ac:dyDescent="0.35">
      <c r="B438" s="44"/>
      <c r="C438" s="44"/>
      <c r="D438" s="45"/>
      <c r="E438" s="45"/>
      <c r="F438" s="46"/>
      <c r="G438" s="47" t="str">
        <f>IF(D438="","",IF(E438=Lists!$Q$2,"Not counted (per plan)",IF(D438=Setup!$C$5,Setup!$C$6,IF(D438=Setup!$C$6,Setup!$C$5,""))))</f>
        <v/>
      </c>
      <c r="H438" s="47" t="str">
        <f>IF(D438="","",SUMPRODUCT((Days!$C$2:$C$367=ROW())*(Days!$G$2:$G$367&lt;&gt;"")))</f>
        <v/>
      </c>
    </row>
    <row r="439" spans="2:8" x14ac:dyDescent="0.35">
      <c r="B439" s="48"/>
      <c r="C439" s="48"/>
      <c r="D439" s="49"/>
      <c r="E439" s="49"/>
      <c r="F439" s="50"/>
      <c r="G439" s="47" t="str">
        <f>IF(D439="","",IF(E439=Lists!$Q$2,"Not counted (per plan)",IF(D439=Setup!$C$5,Setup!$C$6,IF(D439=Setup!$C$6,Setup!$C$5,""))))</f>
        <v/>
      </c>
      <c r="H439" s="47" t="str">
        <f>IF(D439="","",SUMPRODUCT((Days!$C$2:$C$367=ROW())*(Days!$G$2:$G$367&lt;&gt;"")))</f>
        <v/>
      </c>
    </row>
    <row r="440" spans="2:8" x14ac:dyDescent="0.35">
      <c r="B440" s="44"/>
      <c r="C440" s="44"/>
      <c r="D440" s="45"/>
      <c r="E440" s="45"/>
      <c r="F440" s="46"/>
      <c r="G440" s="47" t="str">
        <f>IF(D440="","",IF(E440=Lists!$Q$2,"Not counted (per plan)",IF(D440=Setup!$C$5,Setup!$C$6,IF(D440=Setup!$C$6,Setup!$C$5,""))))</f>
        <v/>
      </c>
      <c r="H440" s="47" t="str">
        <f>IF(D440="","",SUMPRODUCT((Days!$C$2:$C$367=ROW())*(Days!$G$2:$G$367&lt;&gt;"")))</f>
        <v/>
      </c>
    </row>
    <row r="441" spans="2:8" x14ac:dyDescent="0.35">
      <c r="B441" s="48"/>
      <c r="C441" s="48"/>
      <c r="D441" s="49"/>
      <c r="E441" s="49"/>
      <c r="F441" s="50"/>
      <c r="G441" s="47" t="str">
        <f>IF(D441="","",IF(E441=Lists!$Q$2,"Not counted (per plan)",IF(D441=Setup!$C$5,Setup!$C$6,IF(D441=Setup!$C$6,Setup!$C$5,""))))</f>
        <v/>
      </c>
      <c r="H441" s="47" t="str">
        <f>IF(D441="","",SUMPRODUCT((Days!$C$2:$C$367=ROW())*(Days!$G$2:$G$367&lt;&gt;"")))</f>
        <v/>
      </c>
    </row>
    <row r="442" spans="2:8" x14ac:dyDescent="0.35">
      <c r="B442" s="44"/>
      <c r="C442" s="44"/>
      <c r="D442" s="45"/>
      <c r="E442" s="45"/>
      <c r="F442" s="46"/>
      <c r="G442" s="47" t="str">
        <f>IF(D442="","",IF(E442=Lists!$Q$2,"Not counted (per plan)",IF(D442=Setup!$C$5,Setup!$C$6,IF(D442=Setup!$C$6,Setup!$C$5,""))))</f>
        <v/>
      </c>
      <c r="H442" s="47" t="str">
        <f>IF(D442="","",SUMPRODUCT((Days!$C$2:$C$367=ROW())*(Days!$G$2:$G$367&lt;&gt;"")))</f>
        <v/>
      </c>
    </row>
    <row r="443" spans="2:8" x14ac:dyDescent="0.35">
      <c r="B443" s="48"/>
      <c r="C443" s="48"/>
      <c r="D443" s="49"/>
      <c r="E443" s="49"/>
      <c r="F443" s="50"/>
      <c r="G443" s="47" t="str">
        <f>IF(D443="","",IF(E443=Lists!$Q$2,"Not counted (per plan)",IF(D443=Setup!$C$5,Setup!$C$6,IF(D443=Setup!$C$6,Setup!$C$5,""))))</f>
        <v/>
      </c>
      <c r="H443" s="47" t="str">
        <f>IF(D443="","",SUMPRODUCT((Days!$C$2:$C$367=ROW())*(Days!$G$2:$G$367&lt;&gt;"")))</f>
        <v/>
      </c>
    </row>
    <row r="444" spans="2:8" x14ac:dyDescent="0.35">
      <c r="B444" s="44"/>
      <c r="C444" s="44"/>
      <c r="D444" s="45"/>
      <c r="E444" s="45"/>
      <c r="F444" s="46"/>
      <c r="G444" s="47" t="str">
        <f>IF(D444="","",IF(E444=Lists!$Q$2,"Not counted (per plan)",IF(D444=Setup!$C$5,Setup!$C$6,IF(D444=Setup!$C$6,Setup!$C$5,""))))</f>
        <v/>
      </c>
      <c r="H444" s="47" t="str">
        <f>IF(D444="","",SUMPRODUCT((Days!$C$2:$C$367=ROW())*(Days!$G$2:$G$367&lt;&gt;"")))</f>
        <v/>
      </c>
    </row>
    <row r="445" spans="2:8" x14ac:dyDescent="0.35">
      <c r="B445" s="48"/>
      <c r="C445" s="48"/>
      <c r="D445" s="49"/>
      <c r="E445" s="49"/>
      <c r="F445" s="50"/>
      <c r="G445" s="47" t="str">
        <f>IF(D445="","",IF(E445=Lists!$Q$2,"Not counted (per plan)",IF(D445=Setup!$C$5,Setup!$C$6,IF(D445=Setup!$C$6,Setup!$C$5,""))))</f>
        <v/>
      </c>
      <c r="H445" s="47" t="str">
        <f>IF(D445="","",SUMPRODUCT((Days!$C$2:$C$367=ROW())*(Days!$G$2:$G$367&lt;&gt;"")))</f>
        <v/>
      </c>
    </row>
    <row r="446" spans="2:8" x14ac:dyDescent="0.35">
      <c r="B446" s="44"/>
      <c r="C446" s="44"/>
      <c r="D446" s="45"/>
      <c r="E446" s="45"/>
      <c r="F446" s="46"/>
      <c r="G446" s="47" t="str">
        <f>IF(D446="","",IF(E446=Lists!$Q$2,"Not counted (per plan)",IF(D446=Setup!$C$5,Setup!$C$6,IF(D446=Setup!$C$6,Setup!$C$5,""))))</f>
        <v/>
      </c>
      <c r="H446" s="47" t="str">
        <f>IF(D446="","",SUMPRODUCT((Days!$C$2:$C$367=ROW())*(Days!$G$2:$G$367&lt;&gt;"")))</f>
        <v/>
      </c>
    </row>
    <row r="447" spans="2:8" x14ac:dyDescent="0.35">
      <c r="B447" s="48"/>
      <c r="C447" s="48"/>
      <c r="D447" s="49"/>
      <c r="E447" s="49"/>
      <c r="F447" s="50"/>
      <c r="G447" s="47" t="str">
        <f>IF(D447="","",IF(E447=Lists!$Q$2,"Not counted (per plan)",IF(D447=Setup!$C$5,Setup!$C$6,IF(D447=Setup!$C$6,Setup!$C$5,""))))</f>
        <v/>
      </c>
      <c r="H447" s="47" t="str">
        <f>IF(D447="","",SUMPRODUCT((Days!$C$2:$C$367=ROW())*(Days!$G$2:$G$367&lt;&gt;"")))</f>
        <v/>
      </c>
    </row>
    <row r="448" spans="2:8" x14ac:dyDescent="0.35">
      <c r="B448" s="44"/>
      <c r="C448" s="44"/>
      <c r="D448" s="45"/>
      <c r="E448" s="45"/>
      <c r="F448" s="46"/>
      <c r="G448" s="47" t="str">
        <f>IF(D448="","",IF(E448=Lists!$Q$2,"Not counted (per plan)",IF(D448=Setup!$C$5,Setup!$C$6,IF(D448=Setup!$C$6,Setup!$C$5,""))))</f>
        <v/>
      </c>
      <c r="H448" s="47" t="str">
        <f>IF(D448="","",SUMPRODUCT((Days!$C$2:$C$367=ROW())*(Days!$G$2:$G$367&lt;&gt;"")))</f>
        <v/>
      </c>
    </row>
    <row r="449" spans="2:8" x14ac:dyDescent="0.35">
      <c r="B449" s="48"/>
      <c r="C449" s="48"/>
      <c r="D449" s="49"/>
      <c r="E449" s="49"/>
      <c r="F449" s="50"/>
      <c r="G449" s="47" t="str">
        <f>IF(D449="","",IF(E449=Lists!$Q$2,"Not counted (per plan)",IF(D449=Setup!$C$5,Setup!$C$6,IF(D449=Setup!$C$6,Setup!$C$5,""))))</f>
        <v/>
      </c>
      <c r="H449" s="47" t="str">
        <f>IF(D449="","",SUMPRODUCT((Days!$C$2:$C$367=ROW())*(Days!$G$2:$G$367&lt;&gt;"")))</f>
        <v/>
      </c>
    </row>
    <row r="450" spans="2:8" x14ac:dyDescent="0.35">
      <c r="B450" s="44"/>
      <c r="C450" s="44"/>
      <c r="D450" s="45"/>
      <c r="E450" s="45"/>
      <c r="F450" s="46"/>
      <c r="G450" s="47" t="str">
        <f>IF(D450="","",IF(E450=Lists!$Q$2,"Not counted (per plan)",IF(D450=Setup!$C$5,Setup!$C$6,IF(D450=Setup!$C$6,Setup!$C$5,""))))</f>
        <v/>
      </c>
      <c r="H450" s="47" t="str">
        <f>IF(D450="","",SUMPRODUCT((Days!$C$2:$C$367=ROW())*(Days!$G$2:$G$367&lt;&gt;"")))</f>
        <v/>
      </c>
    </row>
    <row r="451" spans="2:8" x14ac:dyDescent="0.35">
      <c r="B451" s="48"/>
      <c r="C451" s="48"/>
      <c r="D451" s="49"/>
      <c r="E451" s="49"/>
      <c r="F451" s="50"/>
      <c r="G451" s="47" t="str">
        <f>IF(D451="","",IF(E451=Lists!$Q$2,"Not counted (per plan)",IF(D451=Setup!$C$5,Setup!$C$6,IF(D451=Setup!$C$6,Setup!$C$5,""))))</f>
        <v/>
      </c>
      <c r="H451" s="47" t="str">
        <f>IF(D451="","",SUMPRODUCT((Days!$C$2:$C$367=ROW())*(Days!$G$2:$G$367&lt;&gt;"")))</f>
        <v/>
      </c>
    </row>
    <row r="452" spans="2:8" x14ac:dyDescent="0.35">
      <c r="B452" s="44"/>
      <c r="C452" s="44"/>
      <c r="D452" s="45"/>
      <c r="E452" s="45"/>
      <c r="F452" s="46"/>
      <c r="G452" s="47" t="str">
        <f>IF(D452="","",IF(E452=Lists!$Q$2,"Not counted (per plan)",IF(D452=Setup!$C$5,Setup!$C$6,IF(D452=Setup!$C$6,Setup!$C$5,""))))</f>
        <v/>
      </c>
      <c r="H452" s="47" t="str">
        <f>IF(D452="","",SUMPRODUCT((Days!$C$2:$C$367=ROW())*(Days!$G$2:$G$367&lt;&gt;"")))</f>
        <v/>
      </c>
    </row>
    <row r="453" spans="2:8" x14ac:dyDescent="0.35">
      <c r="B453" s="48"/>
      <c r="C453" s="48"/>
      <c r="D453" s="49"/>
      <c r="E453" s="49"/>
      <c r="F453" s="50"/>
      <c r="G453" s="47" t="str">
        <f>IF(D453="","",IF(E453=Lists!$Q$2,"Not counted (per plan)",IF(D453=Setup!$C$5,Setup!$C$6,IF(D453=Setup!$C$6,Setup!$C$5,""))))</f>
        <v/>
      </c>
      <c r="H453" s="47" t="str">
        <f>IF(D453="","",SUMPRODUCT((Days!$C$2:$C$367=ROW())*(Days!$G$2:$G$367&lt;&gt;"")))</f>
        <v/>
      </c>
    </row>
    <row r="454" spans="2:8" x14ac:dyDescent="0.35">
      <c r="B454" s="44"/>
      <c r="C454" s="44"/>
      <c r="D454" s="45"/>
      <c r="E454" s="45"/>
      <c r="F454" s="46"/>
      <c r="G454" s="47" t="str">
        <f>IF(D454="","",IF(E454=Lists!$Q$2,"Not counted (per plan)",IF(D454=Setup!$C$5,Setup!$C$6,IF(D454=Setup!$C$6,Setup!$C$5,""))))</f>
        <v/>
      </c>
      <c r="H454" s="47" t="str">
        <f>IF(D454="","",SUMPRODUCT((Days!$C$2:$C$367=ROW())*(Days!$G$2:$G$367&lt;&gt;"")))</f>
        <v/>
      </c>
    </row>
    <row r="455" spans="2:8" x14ac:dyDescent="0.35">
      <c r="B455" s="48"/>
      <c r="C455" s="48"/>
      <c r="D455" s="49"/>
      <c r="E455" s="49"/>
      <c r="F455" s="50"/>
      <c r="G455" s="47" t="str">
        <f>IF(D455="","",IF(E455=Lists!$Q$2,"Not counted (per plan)",IF(D455=Setup!$C$5,Setup!$C$6,IF(D455=Setup!$C$6,Setup!$C$5,""))))</f>
        <v/>
      </c>
      <c r="H455" s="47" t="str">
        <f>IF(D455="","",SUMPRODUCT((Days!$C$2:$C$367=ROW())*(Days!$G$2:$G$367&lt;&gt;"")))</f>
        <v/>
      </c>
    </row>
    <row r="456" spans="2:8" x14ac:dyDescent="0.35">
      <c r="B456" s="44"/>
      <c r="C456" s="44"/>
      <c r="D456" s="45"/>
      <c r="E456" s="45"/>
      <c r="F456" s="46"/>
      <c r="G456" s="47" t="str">
        <f>IF(D456="","",IF(E456=Lists!$Q$2,"Not counted (per plan)",IF(D456=Setup!$C$5,Setup!$C$6,IF(D456=Setup!$C$6,Setup!$C$5,""))))</f>
        <v/>
      </c>
      <c r="H456" s="47" t="str">
        <f>IF(D456="","",SUMPRODUCT((Days!$C$2:$C$367=ROW())*(Days!$G$2:$G$367&lt;&gt;"")))</f>
        <v/>
      </c>
    </row>
    <row r="457" spans="2:8" x14ac:dyDescent="0.35">
      <c r="B457" s="48"/>
      <c r="C457" s="48"/>
      <c r="D457" s="49"/>
      <c r="E457" s="49"/>
      <c r="F457" s="50"/>
      <c r="G457" s="47" t="str">
        <f>IF(D457="","",IF(E457=Lists!$Q$2,"Not counted (per plan)",IF(D457=Setup!$C$5,Setup!$C$6,IF(D457=Setup!$C$6,Setup!$C$5,""))))</f>
        <v/>
      </c>
      <c r="H457" s="47" t="str">
        <f>IF(D457="","",SUMPRODUCT((Days!$C$2:$C$367=ROW())*(Days!$G$2:$G$367&lt;&gt;"")))</f>
        <v/>
      </c>
    </row>
    <row r="458" spans="2:8" x14ac:dyDescent="0.35">
      <c r="B458" s="44"/>
      <c r="C458" s="44"/>
      <c r="D458" s="45"/>
      <c r="E458" s="45"/>
      <c r="F458" s="46"/>
      <c r="G458" s="47" t="str">
        <f>IF(D458="","",IF(E458=Lists!$Q$2,"Not counted (per plan)",IF(D458=Setup!$C$5,Setup!$C$6,IF(D458=Setup!$C$6,Setup!$C$5,""))))</f>
        <v/>
      </c>
      <c r="H458" s="47" t="str">
        <f>IF(D458="","",SUMPRODUCT((Days!$C$2:$C$367=ROW())*(Days!$G$2:$G$367&lt;&gt;"")))</f>
        <v/>
      </c>
    </row>
    <row r="459" spans="2:8" x14ac:dyDescent="0.35">
      <c r="B459" s="48"/>
      <c r="C459" s="48"/>
      <c r="D459" s="49"/>
      <c r="E459" s="49"/>
      <c r="F459" s="50"/>
      <c r="G459" s="47" t="str">
        <f>IF(D459="","",IF(E459=Lists!$Q$2,"Not counted (per plan)",IF(D459=Setup!$C$5,Setup!$C$6,IF(D459=Setup!$C$6,Setup!$C$5,""))))</f>
        <v/>
      </c>
      <c r="H459" s="47" t="str">
        <f>IF(D459="","",SUMPRODUCT((Days!$C$2:$C$367=ROW())*(Days!$G$2:$G$367&lt;&gt;"")))</f>
        <v/>
      </c>
    </row>
    <row r="460" spans="2:8" x14ac:dyDescent="0.35">
      <c r="B460" s="44"/>
      <c r="C460" s="44"/>
      <c r="D460" s="45"/>
      <c r="E460" s="45"/>
      <c r="F460" s="46"/>
      <c r="G460" s="47" t="str">
        <f>IF(D460="","",IF(E460=Lists!$Q$2,"Not counted (per plan)",IF(D460=Setup!$C$5,Setup!$C$6,IF(D460=Setup!$C$6,Setup!$C$5,""))))</f>
        <v/>
      </c>
      <c r="H460" s="47" t="str">
        <f>IF(D460="","",SUMPRODUCT((Days!$C$2:$C$367=ROW())*(Days!$G$2:$G$367&lt;&gt;"")))</f>
        <v/>
      </c>
    </row>
    <row r="461" spans="2:8" x14ac:dyDescent="0.35">
      <c r="B461" s="48"/>
      <c r="C461" s="48"/>
      <c r="D461" s="49"/>
      <c r="E461" s="49"/>
      <c r="F461" s="50"/>
      <c r="G461" s="47" t="str">
        <f>IF(D461="","",IF(E461=Lists!$Q$2,"Not counted (per plan)",IF(D461=Setup!$C$5,Setup!$C$6,IF(D461=Setup!$C$6,Setup!$C$5,""))))</f>
        <v/>
      </c>
      <c r="H461" s="47" t="str">
        <f>IF(D461="","",SUMPRODUCT((Days!$C$2:$C$367=ROW())*(Days!$G$2:$G$367&lt;&gt;"")))</f>
        <v/>
      </c>
    </row>
    <row r="462" spans="2:8" x14ac:dyDescent="0.35">
      <c r="B462" s="44"/>
      <c r="C462" s="44"/>
      <c r="D462" s="45"/>
      <c r="E462" s="45"/>
      <c r="F462" s="46"/>
      <c r="G462" s="47" t="str">
        <f>IF(D462="","",IF(E462=Lists!$Q$2,"Not counted (per plan)",IF(D462=Setup!$C$5,Setup!$C$6,IF(D462=Setup!$C$6,Setup!$C$5,""))))</f>
        <v/>
      </c>
      <c r="H462" s="47" t="str">
        <f>IF(D462="","",SUMPRODUCT((Days!$C$2:$C$367=ROW())*(Days!$G$2:$G$367&lt;&gt;"")))</f>
        <v/>
      </c>
    </row>
    <row r="463" spans="2:8" x14ac:dyDescent="0.35">
      <c r="B463" s="48"/>
      <c r="C463" s="48"/>
      <c r="D463" s="49"/>
      <c r="E463" s="49"/>
      <c r="F463" s="50"/>
      <c r="G463" s="47" t="str">
        <f>IF(D463="","",IF(E463=Lists!$Q$2,"Not counted (per plan)",IF(D463=Setup!$C$5,Setup!$C$6,IF(D463=Setup!$C$6,Setup!$C$5,""))))</f>
        <v/>
      </c>
      <c r="H463" s="47" t="str">
        <f>IF(D463="","",SUMPRODUCT((Days!$C$2:$C$367=ROW())*(Days!$G$2:$G$367&lt;&gt;"")))</f>
        <v/>
      </c>
    </row>
    <row r="464" spans="2:8" x14ac:dyDescent="0.35">
      <c r="B464" s="44"/>
      <c r="C464" s="44"/>
      <c r="D464" s="45"/>
      <c r="E464" s="45"/>
      <c r="F464" s="46"/>
      <c r="G464" s="47" t="str">
        <f>IF(D464="","",IF(E464=Lists!$Q$2,"Not counted (per plan)",IF(D464=Setup!$C$5,Setup!$C$6,IF(D464=Setup!$C$6,Setup!$C$5,""))))</f>
        <v/>
      </c>
      <c r="H464" s="47" t="str">
        <f>IF(D464="","",SUMPRODUCT((Days!$C$2:$C$367=ROW())*(Days!$G$2:$G$367&lt;&gt;"")))</f>
        <v/>
      </c>
    </row>
    <row r="465" spans="2:8" x14ac:dyDescent="0.35">
      <c r="B465" s="48"/>
      <c r="C465" s="48"/>
      <c r="D465" s="49"/>
      <c r="E465" s="49"/>
      <c r="F465" s="50"/>
      <c r="G465" s="47" t="str">
        <f>IF(D465="","",IF(E465=Lists!$Q$2,"Not counted (per plan)",IF(D465=Setup!$C$5,Setup!$C$6,IF(D465=Setup!$C$6,Setup!$C$5,""))))</f>
        <v/>
      </c>
      <c r="H465" s="47" t="str">
        <f>IF(D465="","",SUMPRODUCT((Days!$C$2:$C$367=ROW())*(Days!$G$2:$G$367&lt;&gt;"")))</f>
        <v/>
      </c>
    </row>
    <row r="466" spans="2:8" x14ac:dyDescent="0.35">
      <c r="B466" s="44"/>
      <c r="C466" s="44"/>
      <c r="D466" s="45"/>
      <c r="E466" s="45"/>
      <c r="F466" s="46"/>
      <c r="G466" s="47" t="str">
        <f>IF(D466="","",IF(E466=Lists!$Q$2,"Not counted (per plan)",IF(D466=Setup!$C$5,Setup!$C$6,IF(D466=Setup!$C$6,Setup!$C$5,""))))</f>
        <v/>
      </c>
      <c r="H466" s="47" t="str">
        <f>IF(D466="","",SUMPRODUCT((Days!$C$2:$C$367=ROW())*(Days!$G$2:$G$367&lt;&gt;"")))</f>
        <v/>
      </c>
    </row>
    <row r="467" spans="2:8" x14ac:dyDescent="0.35">
      <c r="B467" s="48"/>
      <c r="C467" s="48"/>
      <c r="D467" s="49"/>
      <c r="E467" s="49"/>
      <c r="F467" s="50"/>
      <c r="G467" s="47" t="str">
        <f>IF(D467="","",IF(E467=Lists!$Q$2,"Not counted (per plan)",IF(D467=Setup!$C$5,Setup!$C$6,IF(D467=Setup!$C$6,Setup!$C$5,""))))</f>
        <v/>
      </c>
      <c r="H467" s="47" t="str">
        <f>IF(D467="","",SUMPRODUCT((Days!$C$2:$C$367=ROW())*(Days!$G$2:$G$367&lt;&gt;"")))</f>
        <v/>
      </c>
    </row>
    <row r="468" spans="2:8" x14ac:dyDescent="0.35">
      <c r="B468" s="44"/>
      <c r="C468" s="44"/>
      <c r="D468" s="45"/>
      <c r="E468" s="45"/>
      <c r="F468" s="46"/>
      <c r="G468" s="47" t="str">
        <f>IF(D468="","",IF(E468=Lists!$Q$2,"Not counted (per plan)",IF(D468=Setup!$C$5,Setup!$C$6,IF(D468=Setup!$C$6,Setup!$C$5,""))))</f>
        <v/>
      </c>
      <c r="H468" s="47" t="str">
        <f>IF(D468="","",SUMPRODUCT((Days!$C$2:$C$367=ROW())*(Days!$G$2:$G$367&lt;&gt;"")))</f>
        <v/>
      </c>
    </row>
    <row r="469" spans="2:8" x14ac:dyDescent="0.35">
      <c r="B469" s="48"/>
      <c r="C469" s="48"/>
      <c r="D469" s="49"/>
      <c r="E469" s="49"/>
      <c r="F469" s="50"/>
      <c r="G469" s="47" t="str">
        <f>IF(D469="","",IF(E469=Lists!$Q$2,"Not counted (per plan)",IF(D469=Setup!$C$5,Setup!$C$6,IF(D469=Setup!$C$6,Setup!$C$5,""))))</f>
        <v/>
      </c>
      <c r="H469" s="47" t="str">
        <f>IF(D469="","",SUMPRODUCT((Days!$C$2:$C$367=ROW())*(Days!$G$2:$G$367&lt;&gt;"")))</f>
        <v/>
      </c>
    </row>
    <row r="470" spans="2:8" x14ac:dyDescent="0.35">
      <c r="B470" s="44"/>
      <c r="C470" s="44"/>
      <c r="D470" s="45"/>
      <c r="E470" s="45"/>
      <c r="F470" s="46"/>
      <c r="G470" s="47" t="str">
        <f>IF(D470="","",IF(E470=Lists!$Q$2,"Not counted (per plan)",IF(D470=Setup!$C$5,Setup!$C$6,IF(D470=Setup!$C$6,Setup!$C$5,""))))</f>
        <v/>
      </c>
      <c r="H470" s="47" t="str">
        <f>IF(D470="","",SUMPRODUCT((Days!$C$2:$C$367=ROW())*(Days!$G$2:$G$367&lt;&gt;"")))</f>
        <v/>
      </c>
    </row>
    <row r="471" spans="2:8" x14ac:dyDescent="0.35">
      <c r="B471" s="48"/>
      <c r="C471" s="48"/>
      <c r="D471" s="49"/>
      <c r="E471" s="49"/>
      <c r="F471" s="50"/>
      <c r="G471" s="47" t="str">
        <f>IF(D471="","",IF(E471=Lists!$Q$2,"Not counted (per plan)",IF(D471=Setup!$C$5,Setup!$C$6,IF(D471=Setup!$C$6,Setup!$C$5,""))))</f>
        <v/>
      </c>
      <c r="H471" s="47" t="str">
        <f>IF(D471="","",SUMPRODUCT((Days!$C$2:$C$367=ROW())*(Days!$G$2:$G$367&lt;&gt;"")))</f>
        <v/>
      </c>
    </row>
    <row r="472" spans="2:8" x14ac:dyDescent="0.35">
      <c r="B472" s="44"/>
      <c r="C472" s="44"/>
      <c r="D472" s="45"/>
      <c r="E472" s="45"/>
      <c r="F472" s="46"/>
      <c r="G472" s="47" t="str">
        <f>IF(D472="","",IF(E472=Lists!$Q$2,"Not counted (per plan)",IF(D472=Setup!$C$5,Setup!$C$6,IF(D472=Setup!$C$6,Setup!$C$5,""))))</f>
        <v/>
      </c>
      <c r="H472" s="47" t="str">
        <f>IF(D472="","",SUMPRODUCT((Days!$C$2:$C$367=ROW())*(Days!$G$2:$G$367&lt;&gt;"")))</f>
        <v/>
      </c>
    </row>
    <row r="473" spans="2:8" x14ac:dyDescent="0.35">
      <c r="B473" s="48"/>
      <c r="C473" s="48"/>
      <c r="D473" s="49"/>
      <c r="E473" s="49"/>
      <c r="F473" s="50"/>
      <c r="G473" s="47" t="str">
        <f>IF(D473="","",IF(E473=Lists!$Q$2,"Not counted (per plan)",IF(D473=Setup!$C$5,Setup!$C$6,IF(D473=Setup!$C$6,Setup!$C$5,""))))</f>
        <v/>
      </c>
      <c r="H473" s="47" t="str">
        <f>IF(D473="","",SUMPRODUCT((Days!$C$2:$C$367=ROW())*(Days!$G$2:$G$367&lt;&gt;"")))</f>
        <v/>
      </c>
    </row>
    <row r="474" spans="2:8" x14ac:dyDescent="0.35">
      <c r="B474" s="44"/>
      <c r="C474" s="44"/>
      <c r="D474" s="45"/>
      <c r="E474" s="45"/>
      <c r="F474" s="46"/>
      <c r="G474" s="47" t="str">
        <f>IF(D474="","",IF(E474=Lists!$Q$2,"Not counted (per plan)",IF(D474=Setup!$C$5,Setup!$C$6,IF(D474=Setup!$C$6,Setup!$C$5,""))))</f>
        <v/>
      </c>
      <c r="H474" s="47" t="str">
        <f>IF(D474="","",SUMPRODUCT((Days!$C$2:$C$367=ROW())*(Days!$G$2:$G$367&lt;&gt;"")))</f>
        <v/>
      </c>
    </row>
    <row r="475" spans="2:8" x14ac:dyDescent="0.35">
      <c r="B475" s="48"/>
      <c r="C475" s="48"/>
      <c r="D475" s="49"/>
      <c r="E475" s="49"/>
      <c r="F475" s="50"/>
      <c r="G475" s="47" t="str">
        <f>IF(D475="","",IF(E475=Lists!$Q$2,"Not counted (per plan)",IF(D475=Setup!$C$5,Setup!$C$6,IF(D475=Setup!$C$6,Setup!$C$5,""))))</f>
        <v/>
      </c>
      <c r="H475" s="47" t="str">
        <f>IF(D475="","",SUMPRODUCT((Days!$C$2:$C$367=ROW())*(Days!$G$2:$G$367&lt;&gt;"")))</f>
        <v/>
      </c>
    </row>
    <row r="476" spans="2:8" x14ac:dyDescent="0.35">
      <c r="B476" s="44"/>
      <c r="C476" s="44"/>
      <c r="D476" s="45"/>
      <c r="E476" s="45"/>
      <c r="F476" s="46"/>
      <c r="G476" s="47" t="str">
        <f>IF(D476="","",IF(E476=Lists!$Q$2,"Not counted (per plan)",IF(D476=Setup!$C$5,Setup!$C$6,IF(D476=Setup!$C$6,Setup!$C$5,""))))</f>
        <v/>
      </c>
      <c r="H476" s="47" t="str">
        <f>IF(D476="","",SUMPRODUCT((Days!$C$2:$C$367=ROW())*(Days!$G$2:$G$367&lt;&gt;"")))</f>
        <v/>
      </c>
    </row>
    <row r="477" spans="2:8" x14ac:dyDescent="0.35">
      <c r="B477" s="48"/>
      <c r="C477" s="48"/>
      <c r="D477" s="49"/>
      <c r="E477" s="49"/>
      <c r="F477" s="50"/>
      <c r="G477" s="47" t="str">
        <f>IF(D477="","",IF(E477=Lists!$Q$2,"Not counted (per plan)",IF(D477=Setup!$C$5,Setup!$C$6,IF(D477=Setup!$C$6,Setup!$C$5,""))))</f>
        <v/>
      </c>
      <c r="H477" s="47" t="str">
        <f>IF(D477="","",SUMPRODUCT((Days!$C$2:$C$367=ROW())*(Days!$G$2:$G$367&lt;&gt;"")))</f>
        <v/>
      </c>
    </row>
    <row r="478" spans="2:8" x14ac:dyDescent="0.35">
      <c r="B478" s="44"/>
      <c r="C478" s="44"/>
      <c r="D478" s="45"/>
      <c r="E478" s="45"/>
      <c r="F478" s="46"/>
      <c r="G478" s="47" t="str">
        <f>IF(D478="","",IF(E478=Lists!$Q$2,"Not counted (per plan)",IF(D478=Setup!$C$5,Setup!$C$6,IF(D478=Setup!$C$6,Setup!$C$5,""))))</f>
        <v/>
      </c>
      <c r="H478" s="47" t="str">
        <f>IF(D478="","",SUMPRODUCT((Days!$C$2:$C$367=ROW())*(Days!$G$2:$G$367&lt;&gt;"")))</f>
        <v/>
      </c>
    </row>
    <row r="479" spans="2:8" x14ac:dyDescent="0.35">
      <c r="B479" s="48"/>
      <c r="C479" s="48"/>
      <c r="D479" s="49"/>
      <c r="E479" s="49"/>
      <c r="F479" s="50"/>
      <c r="G479" s="47" t="str">
        <f>IF(D479="","",IF(E479=Lists!$Q$2,"Not counted (per plan)",IF(D479=Setup!$C$5,Setup!$C$6,IF(D479=Setup!$C$6,Setup!$C$5,""))))</f>
        <v/>
      </c>
      <c r="H479" s="47" t="str">
        <f>IF(D479="","",SUMPRODUCT((Days!$C$2:$C$367=ROW())*(Days!$G$2:$G$367&lt;&gt;"")))</f>
        <v/>
      </c>
    </row>
    <row r="480" spans="2:8" x14ac:dyDescent="0.35">
      <c r="B480" s="44"/>
      <c r="C480" s="44"/>
      <c r="D480" s="45"/>
      <c r="E480" s="45"/>
      <c r="F480" s="46"/>
      <c r="G480" s="47" t="str">
        <f>IF(D480="","",IF(E480=Lists!$Q$2,"Not counted (per plan)",IF(D480=Setup!$C$5,Setup!$C$6,IF(D480=Setup!$C$6,Setup!$C$5,""))))</f>
        <v/>
      </c>
      <c r="H480" s="47" t="str">
        <f>IF(D480="","",SUMPRODUCT((Days!$C$2:$C$367=ROW())*(Days!$G$2:$G$367&lt;&gt;"")))</f>
        <v/>
      </c>
    </row>
    <row r="481" spans="2:8" x14ac:dyDescent="0.35">
      <c r="B481" s="48"/>
      <c r="C481" s="48"/>
      <c r="D481" s="49"/>
      <c r="E481" s="49"/>
      <c r="F481" s="50"/>
      <c r="G481" s="47" t="str">
        <f>IF(D481="","",IF(E481=Lists!$Q$2,"Not counted (per plan)",IF(D481=Setup!$C$5,Setup!$C$6,IF(D481=Setup!$C$6,Setup!$C$5,""))))</f>
        <v/>
      </c>
      <c r="H481" s="47" t="str">
        <f>IF(D481="","",SUMPRODUCT((Days!$C$2:$C$367=ROW())*(Days!$G$2:$G$367&lt;&gt;"")))</f>
        <v/>
      </c>
    </row>
    <row r="482" spans="2:8" x14ac:dyDescent="0.35">
      <c r="B482" s="44"/>
      <c r="C482" s="44"/>
      <c r="D482" s="45"/>
      <c r="E482" s="45"/>
      <c r="F482" s="46"/>
      <c r="G482" s="47" t="str">
        <f>IF(D482="","",IF(E482=Lists!$Q$2,"Not counted (per plan)",IF(D482=Setup!$C$5,Setup!$C$6,IF(D482=Setup!$C$6,Setup!$C$5,""))))</f>
        <v/>
      </c>
      <c r="H482" s="47" t="str">
        <f>IF(D482="","",SUMPRODUCT((Days!$C$2:$C$367=ROW())*(Days!$G$2:$G$367&lt;&gt;"")))</f>
        <v/>
      </c>
    </row>
    <row r="483" spans="2:8" x14ac:dyDescent="0.35">
      <c r="B483" s="48"/>
      <c r="C483" s="48"/>
      <c r="D483" s="49"/>
      <c r="E483" s="49"/>
      <c r="F483" s="50"/>
      <c r="G483" s="47" t="str">
        <f>IF(D483="","",IF(E483=Lists!$Q$2,"Not counted (per plan)",IF(D483=Setup!$C$5,Setup!$C$6,IF(D483=Setup!$C$6,Setup!$C$5,""))))</f>
        <v/>
      </c>
      <c r="H483" s="47" t="str">
        <f>IF(D483="","",SUMPRODUCT((Days!$C$2:$C$367=ROW())*(Days!$G$2:$G$367&lt;&gt;"")))</f>
        <v/>
      </c>
    </row>
    <row r="484" spans="2:8" x14ac:dyDescent="0.35">
      <c r="B484" s="44"/>
      <c r="C484" s="44"/>
      <c r="D484" s="45"/>
      <c r="E484" s="45"/>
      <c r="F484" s="46"/>
      <c r="G484" s="47" t="str">
        <f>IF(D484="","",IF(E484=Lists!$Q$2,"Not counted (per plan)",IF(D484=Setup!$C$5,Setup!$C$6,IF(D484=Setup!$C$6,Setup!$C$5,""))))</f>
        <v/>
      </c>
      <c r="H484" s="47" t="str">
        <f>IF(D484="","",SUMPRODUCT((Days!$C$2:$C$367=ROW())*(Days!$G$2:$G$367&lt;&gt;"")))</f>
        <v/>
      </c>
    </row>
    <row r="485" spans="2:8" x14ac:dyDescent="0.35">
      <c r="B485" s="48"/>
      <c r="C485" s="48"/>
      <c r="D485" s="49"/>
      <c r="E485" s="49"/>
      <c r="F485" s="50"/>
      <c r="G485" s="47" t="str">
        <f>IF(D485="","",IF(E485=Lists!$Q$2,"Not counted (per plan)",IF(D485=Setup!$C$5,Setup!$C$6,IF(D485=Setup!$C$6,Setup!$C$5,""))))</f>
        <v/>
      </c>
      <c r="H485" s="47" t="str">
        <f>IF(D485="","",SUMPRODUCT((Days!$C$2:$C$367=ROW())*(Days!$G$2:$G$367&lt;&gt;"")))</f>
        <v/>
      </c>
    </row>
    <row r="486" spans="2:8" x14ac:dyDescent="0.35">
      <c r="B486" s="44"/>
      <c r="C486" s="44"/>
      <c r="D486" s="45"/>
      <c r="E486" s="45"/>
      <c r="F486" s="46"/>
      <c r="G486" s="47" t="str">
        <f>IF(D486="","",IF(E486=Lists!$Q$2,"Not counted (per plan)",IF(D486=Setup!$C$5,Setup!$C$6,IF(D486=Setup!$C$6,Setup!$C$5,""))))</f>
        <v/>
      </c>
      <c r="H486" s="47" t="str">
        <f>IF(D486="","",SUMPRODUCT((Days!$C$2:$C$367=ROW())*(Days!$G$2:$G$367&lt;&gt;"")))</f>
        <v/>
      </c>
    </row>
    <row r="487" spans="2:8" x14ac:dyDescent="0.35">
      <c r="B487" s="48"/>
      <c r="C487" s="48"/>
      <c r="D487" s="49"/>
      <c r="E487" s="49"/>
      <c r="F487" s="50"/>
      <c r="G487" s="47" t="str">
        <f>IF(D487="","",IF(E487=Lists!$Q$2,"Not counted (per plan)",IF(D487=Setup!$C$5,Setup!$C$6,IF(D487=Setup!$C$6,Setup!$C$5,""))))</f>
        <v/>
      </c>
      <c r="H487" s="47" t="str">
        <f>IF(D487="","",SUMPRODUCT((Days!$C$2:$C$367=ROW())*(Days!$G$2:$G$367&lt;&gt;"")))</f>
        <v/>
      </c>
    </row>
    <row r="488" spans="2:8" x14ac:dyDescent="0.35">
      <c r="B488" s="44"/>
      <c r="C488" s="44"/>
      <c r="D488" s="45"/>
      <c r="E488" s="45"/>
      <c r="F488" s="46"/>
      <c r="G488" s="47" t="str">
        <f>IF(D488="","",IF(E488=Lists!$Q$2,"Not counted (per plan)",IF(D488=Setup!$C$5,Setup!$C$6,IF(D488=Setup!$C$6,Setup!$C$5,""))))</f>
        <v/>
      </c>
      <c r="H488" s="47" t="str">
        <f>IF(D488="","",SUMPRODUCT((Days!$C$2:$C$367=ROW())*(Days!$G$2:$G$367&lt;&gt;"")))</f>
        <v/>
      </c>
    </row>
    <row r="489" spans="2:8" x14ac:dyDescent="0.35">
      <c r="B489" s="48"/>
      <c r="C489" s="48"/>
      <c r="D489" s="49"/>
      <c r="E489" s="49"/>
      <c r="F489" s="50"/>
      <c r="G489" s="47" t="str">
        <f>IF(D489="","",IF(E489=Lists!$Q$2,"Not counted (per plan)",IF(D489=Setup!$C$5,Setup!$C$6,IF(D489=Setup!$C$6,Setup!$C$5,""))))</f>
        <v/>
      </c>
      <c r="H489" s="47" t="str">
        <f>IF(D489="","",SUMPRODUCT((Days!$C$2:$C$367=ROW())*(Days!$G$2:$G$367&lt;&gt;"")))</f>
        <v/>
      </c>
    </row>
    <row r="490" spans="2:8" x14ac:dyDescent="0.35">
      <c r="B490" s="44"/>
      <c r="C490" s="44"/>
      <c r="D490" s="45"/>
      <c r="E490" s="45"/>
      <c r="F490" s="46"/>
      <c r="G490" s="47" t="str">
        <f>IF(D490="","",IF(E490=Lists!$Q$2,"Not counted (per plan)",IF(D490=Setup!$C$5,Setup!$C$6,IF(D490=Setup!$C$6,Setup!$C$5,""))))</f>
        <v/>
      </c>
      <c r="H490" s="47" t="str">
        <f>IF(D490="","",SUMPRODUCT((Days!$C$2:$C$367=ROW())*(Days!$G$2:$G$367&lt;&gt;"")))</f>
        <v/>
      </c>
    </row>
    <row r="491" spans="2:8" x14ac:dyDescent="0.35">
      <c r="B491" s="48"/>
      <c r="C491" s="48"/>
      <c r="D491" s="49"/>
      <c r="E491" s="49"/>
      <c r="F491" s="50"/>
      <c r="G491" s="47" t="str">
        <f>IF(D491="","",IF(E491=Lists!$Q$2,"Not counted (per plan)",IF(D491=Setup!$C$5,Setup!$C$6,IF(D491=Setup!$C$6,Setup!$C$5,""))))</f>
        <v/>
      </c>
      <c r="H491" s="47" t="str">
        <f>IF(D491="","",SUMPRODUCT((Days!$C$2:$C$367=ROW())*(Days!$G$2:$G$367&lt;&gt;"")))</f>
        <v/>
      </c>
    </row>
    <row r="492" spans="2:8" x14ac:dyDescent="0.35">
      <c r="B492" s="44"/>
      <c r="C492" s="44"/>
      <c r="D492" s="45"/>
      <c r="E492" s="45"/>
      <c r="F492" s="46"/>
      <c r="G492" s="47" t="str">
        <f>IF(D492="","",IF(E492=Lists!$Q$2,"Not counted (per plan)",IF(D492=Setup!$C$5,Setup!$C$6,IF(D492=Setup!$C$6,Setup!$C$5,""))))</f>
        <v/>
      </c>
      <c r="H492" s="47" t="str">
        <f>IF(D492="","",SUMPRODUCT((Days!$C$2:$C$367=ROW())*(Days!$G$2:$G$367&lt;&gt;"")))</f>
        <v/>
      </c>
    </row>
    <row r="493" spans="2:8" x14ac:dyDescent="0.35">
      <c r="B493" s="48"/>
      <c r="C493" s="48"/>
      <c r="D493" s="49"/>
      <c r="E493" s="49"/>
      <c r="F493" s="50"/>
      <c r="G493" s="47" t="str">
        <f>IF(D493="","",IF(E493=Lists!$Q$2,"Not counted (per plan)",IF(D493=Setup!$C$5,Setup!$C$6,IF(D493=Setup!$C$6,Setup!$C$5,""))))</f>
        <v/>
      </c>
      <c r="H493" s="47" t="str">
        <f>IF(D493="","",SUMPRODUCT((Days!$C$2:$C$367=ROW())*(Days!$G$2:$G$367&lt;&gt;"")))</f>
        <v/>
      </c>
    </row>
    <row r="494" spans="2:8" x14ac:dyDescent="0.35">
      <c r="B494" s="44"/>
      <c r="C494" s="44"/>
      <c r="D494" s="45"/>
      <c r="E494" s="45"/>
      <c r="F494" s="46"/>
      <c r="G494" s="47" t="str">
        <f>IF(D494="","",IF(E494=Lists!$Q$2,"Not counted (per plan)",IF(D494=Setup!$C$5,Setup!$C$6,IF(D494=Setup!$C$6,Setup!$C$5,""))))</f>
        <v/>
      </c>
      <c r="H494" s="47" t="str">
        <f>IF(D494="","",SUMPRODUCT((Days!$C$2:$C$367=ROW())*(Days!$G$2:$G$367&lt;&gt;"")))</f>
        <v/>
      </c>
    </row>
    <row r="495" spans="2:8" x14ac:dyDescent="0.35">
      <c r="B495" s="48"/>
      <c r="C495" s="48"/>
      <c r="D495" s="49"/>
      <c r="E495" s="49"/>
      <c r="F495" s="50"/>
      <c r="G495" s="47" t="str">
        <f>IF(D495="","",IF(E495=Lists!$Q$2,"Not counted (per plan)",IF(D495=Setup!$C$5,Setup!$C$6,IF(D495=Setup!$C$6,Setup!$C$5,""))))</f>
        <v/>
      </c>
      <c r="H495" s="47" t="str">
        <f>IF(D495="","",SUMPRODUCT((Days!$C$2:$C$367=ROW())*(Days!$G$2:$G$367&lt;&gt;"")))</f>
        <v/>
      </c>
    </row>
    <row r="496" spans="2:8" x14ac:dyDescent="0.35">
      <c r="B496" s="44"/>
      <c r="C496" s="44"/>
      <c r="D496" s="45"/>
      <c r="E496" s="45"/>
      <c r="F496" s="46"/>
      <c r="G496" s="47" t="str">
        <f>IF(D496="","",IF(E496=Lists!$Q$2,"Not counted (per plan)",IF(D496=Setup!$C$5,Setup!$C$6,IF(D496=Setup!$C$6,Setup!$C$5,""))))</f>
        <v/>
      </c>
      <c r="H496" s="47" t="str">
        <f>IF(D496="","",SUMPRODUCT((Days!$C$2:$C$367=ROW())*(Days!$G$2:$G$367&lt;&gt;"")))</f>
        <v/>
      </c>
    </row>
    <row r="497" spans="2:8" x14ac:dyDescent="0.35">
      <c r="B497" s="48"/>
      <c r="C497" s="48"/>
      <c r="D497" s="49"/>
      <c r="E497" s="49"/>
      <c r="F497" s="50"/>
      <c r="G497" s="47" t="str">
        <f>IF(D497="","",IF(E497=Lists!$Q$2,"Not counted (per plan)",IF(D497=Setup!$C$5,Setup!$C$6,IF(D497=Setup!$C$6,Setup!$C$5,""))))</f>
        <v/>
      </c>
      <c r="H497" s="47" t="str">
        <f>IF(D497="","",SUMPRODUCT((Days!$C$2:$C$367=ROW())*(Days!$G$2:$G$367&lt;&gt;"")))</f>
        <v/>
      </c>
    </row>
    <row r="498" spans="2:8" x14ac:dyDescent="0.35">
      <c r="B498" s="44"/>
      <c r="C498" s="44"/>
      <c r="D498" s="45"/>
      <c r="E498" s="45"/>
      <c r="F498" s="46"/>
      <c r="G498" s="47" t="str">
        <f>IF(D498="","",IF(E498=Lists!$Q$2,"Not counted (per plan)",IF(D498=Setup!$C$5,Setup!$C$6,IF(D498=Setup!$C$6,Setup!$C$5,""))))</f>
        <v/>
      </c>
      <c r="H498" s="47" t="str">
        <f>IF(D498="","",SUMPRODUCT((Days!$C$2:$C$367=ROW())*(Days!$G$2:$G$367&lt;&gt;"")))</f>
        <v/>
      </c>
    </row>
    <row r="499" spans="2:8" x14ac:dyDescent="0.35">
      <c r="B499" s="48"/>
      <c r="C499" s="48"/>
      <c r="D499" s="49"/>
      <c r="E499" s="49"/>
      <c r="F499" s="50"/>
      <c r="G499" s="47" t="str">
        <f>IF(D499="","",IF(E499=Lists!$Q$2,"Not counted (per plan)",IF(D499=Setup!$C$5,Setup!$C$6,IF(D499=Setup!$C$6,Setup!$C$5,""))))</f>
        <v/>
      </c>
      <c r="H499" s="47" t="str">
        <f>IF(D499="","",SUMPRODUCT((Days!$C$2:$C$367=ROW())*(Days!$G$2:$G$367&lt;&gt;"")))</f>
        <v/>
      </c>
    </row>
    <row r="500" spans="2:8" x14ac:dyDescent="0.35">
      <c r="B500" s="44"/>
      <c r="C500" s="44"/>
      <c r="D500" s="45"/>
      <c r="E500" s="45"/>
      <c r="F500" s="46"/>
      <c r="G500" s="47" t="str">
        <f>IF(D500="","",IF(E500=Lists!$Q$2,"Not counted (per plan)",IF(D500=Setup!$C$5,Setup!$C$6,IF(D500=Setup!$C$6,Setup!$C$5,""))))</f>
        <v/>
      </c>
      <c r="H500" s="47" t="str">
        <f>IF(D500="","",SUMPRODUCT((Days!$C$2:$C$367=ROW())*(Days!$G$2:$G$367&lt;&gt;"")))</f>
        <v/>
      </c>
    </row>
    <row r="501" spans="2:8" x14ac:dyDescent="0.35">
      <c r="B501" s="48"/>
      <c r="C501" s="48"/>
      <c r="D501" s="49"/>
      <c r="E501" s="49"/>
      <c r="F501" s="50"/>
      <c r="G501" s="47" t="str">
        <f>IF(D501="","",IF(E501=Lists!$Q$2,"Not counted (per plan)",IF(D501=Setup!$C$5,Setup!$C$6,IF(D501=Setup!$C$6,Setup!$C$5,""))))</f>
        <v/>
      </c>
      <c r="H501" s="47" t="str">
        <f>IF(D501="","",SUMPRODUCT((Days!$C$2:$C$367=ROW())*(Days!$G$2:$G$367&lt;&gt;"")))</f>
        <v/>
      </c>
    </row>
    <row r="502" spans="2:8" x14ac:dyDescent="0.35">
      <c r="B502" s="44"/>
      <c r="C502" s="44"/>
      <c r="D502" s="45"/>
      <c r="E502" s="45"/>
      <c r="F502" s="46"/>
      <c r="G502" s="47" t="str">
        <f>IF(D502="","",IF(E502=Lists!$Q$2,"Not counted (per plan)",IF(D502=Setup!$C$5,Setup!$C$6,IF(D502=Setup!$C$6,Setup!$C$5,""))))</f>
        <v/>
      </c>
      <c r="H502" s="47" t="str">
        <f>IF(D502="","",SUMPRODUCT((Days!$C$2:$C$367=ROW())*(Days!$G$2:$G$367&lt;&gt;"")))</f>
        <v/>
      </c>
    </row>
    <row r="503" spans="2:8" x14ac:dyDescent="0.35">
      <c r="B503" s="48"/>
      <c r="C503" s="48"/>
      <c r="D503" s="49"/>
      <c r="E503" s="49"/>
      <c r="F503" s="50"/>
      <c r="G503" s="47" t="str">
        <f>IF(D503="","",IF(E503=Lists!$Q$2,"Not counted (per plan)",IF(D503=Setup!$C$5,Setup!$C$6,IF(D503=Setup!$C$6,Setup!$C$5,""))))</f>
        <v/>
      </c>
      <c r="H503" s="47" t="str">
        <f>IF(D503="","",SUMPRODUCT((Days!$C$2:$C$367=ROW())*(Days!$G$2:$G$367&lt;&gt;"")))</f>
        <v/>
      </c>
    </row>
    <row r="504" spans="2:8" x14ac:dyDescent="0.35">
      <c r="B504" s="44"/>
      <c r="C504" s="44"/>
      <c r="D504" s="45"/>
      <c r="E504" s="45"/>
      <c r="F504" s="46"/>
      <c r="G504" s="47" t="str">
        <f>IF(D504="","",IF(E504=Lists!$Q$2,"Not counted (per plan)",IF(D504=Setup!$C$5,Setup!$C$6,IF(D504=Setup!$C$6,Setup!$C$5,""))))</f>
        <v/>
      </c>
      <c r="H504" s="47" t="str">
        <f>IF(D504="","",SUMPRODUCT((Days!$C$2:$C$367=ROW())*(Days!$G$2:$G$367&lt;&gt;"")))</f>
        <v/>
      </c>
    </row>
    <row r="505" spans="2:8" x14ac:dyDescent="0.35">
      <c r="B505" s="48"/>
      <c r="C505" s="48"/>
      <c r="D505" s="49"/>
      <c r="E505" s="49"/>
      <c r="F505" s="50"/>
      <c r="G505" s="47" t="str">
        <f>IF(D505="","",IF(E505=Lists!$Q$2,"Not counted (per plan)",IF(D505=Setup!$C$5,Setup!$C$6,IF(D505=Setup!$C$6,Setup!$C$5,""))))</f>
        <v/>
      </c>
      <c r="H505" s="47" t="str">
        <f>IF(D505="","",SUMPRODUCT((Days!$C$2:$C$367=ROW())*(Days!$G$2:$G$367&lt;&gt;"")))</f>
        <v/>
      </c>
    </row>
  </sheetData>
  <sheetProtection sheet="1" formatColumns="0" formatRows="0" insertRows="0" deleteRows="0"/>
  <dataValidations count="2">
    <dataValidation type="date" operator="greaterThan" showErrorMessage="1" error="Enter a date like 10/9/2026" sqref="B6:B505" xr:uid="{00000000-0002-0000-0400-000002000000}">
      <formula1>36526</formula1>
      <formula2>0</formula2>
    </dataValidation>
    <dataValidation type="custom" showErrorMessage="1" error="End Date can't be before Start Date." sqref="C6:C505" xr:uid="{00000000-0002-0000-0400-000003000000}">
      <formula1>OR(C6="",C6&gt;=B6)</formula1>
      <formula2>0</formula2>
    </dataValidation>
  </dataValidations>
  <pageMargins left="0.75" right="0.75" top="1" bottom="1" header="0.511811023622047" footer="0.511811023622047"/>
  <pageSetup fitToHeight="0" orientation="landscape" horizontalDpi="300" verticalDpi="300"/>
  <extLst>
    <ext xmlns:x14="http://schemas.microsoft.com/office/spreadsheetml/2009/9/main" uri="{CCE6A557-97BC-4b89-ADB6-D9C93CAAB3DF}">
      <x14:dataValidations xmlns:xm="http://schemas.microsoft.com/office/excel/2006/main" count="2">
        <x14:dataValidation type="list" allowBlank="1" xr:uid="{00000000-0002-0000-0400-000000000000}">
          <x14:formula1>
            <xm:f>Setup!$C$5:$C$6</xm:f>
          </x14:formula1>
          <x14:formula2>
            <xm:f>0</xm:f>
          </x14:formula2>
          <xm:sqref>D6:D505</xm:sqref>
        </x14:dataValidation>
        <x14:dataValidation type="list" allowBlank="1" xr:uid="{00000000-0002-0000-0400-000001000000}">
          <x14:formula1>
            <xm:f>Lists!$Q$2:$Q$8</xm:f>
          </x14:formula1>
          <x14:formula2>
            <xm:f>0</xm:f>
          </x14:formula2>
          <xm:sqref>E6:E505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FF"/>
  </sheetPr>
  <dimension ref="A1:Q9"/>
  <sheetViews>
    <sheetView zoomScaleNormal="100" workbookViewId="0"/>
  </sheetViews>
  <sheetFormatPr defaultColWidth="8.6328125" defaultRowHeight="14.5" x14ac:dyDescent="0.35"/>
  <sheetData>
    <row r="1" spans="1:17" x14ac:dyDescent="0.35">
      <c r="A1" t="s">
        <v>66</v>
      </c>
      <c r="B1" t="s">
        <v>67</v>
      </c>
      <c r="C1" t="s">
        <v>68</v>
      </c>
      <c r="D1" t="s">
        <v>69</v>
      </c>
      <c r="E1" t="s">
        <v>70</v>
      </c>
      <c r="F1" t="s">
        <v>71</v>
      </c>
      <c r="G1" t="s">
        <v>72</v>
      </c>
      <c r="H1" t="s">
        <v>73</v>
      </c>
      <c r="I1" t="s">
        <v>74</v>
      </c>
      <c r="J1" t="s">
        <v>75</v>
      </c>
      <c r="K1" t="s">
        <v>76</v>
      </c>
      <c r="L1" t="s">
        <v>77</v>
      </c>
      <c r="M1" t="s">
        <v>78</v>
      </c>
      <c r="N1" t="s">
        <v>79</v>
      </c>
      <c r="O1" t="s">
        <v>80</v>
      </c>
      <c r="Q1" t="s">
        <v>81</v>
      </c>
    </row>
    <row r="2" spans="1:17" x14ac:dyDescent="0.35">
      <c r="A2" t="s">
        <v>31</v>
      </c>
      <c r="B2">
        <v>1</v>
      </c>
      <c r="C2">
        <v>1</v>
      </c>
      <c r="D2">
        <v>2</v>
      </c>
      <c r="E2">
        <v>2</v>
      </c>
      <c r="F2">
        <v>1</v>
      </c>
      <c r="G2">
        <v>1</v>
      </c>
      <c r="H2">
        <v>1</v>
      </c>
      <c r="I2">
        <v>2</v>
      </c>
      <c r="J2">
        <v>2</v>
      </c>
      <c r="K2">
        <v>1</v>
      </c>
      <c r="L2">
        <v>1</v>
      </c>
      <c r="M2">
        <v>2</v>
      </c>
      <c r="N2">
        <v>2</v>
      </c>
      <c r="O2">
        <v>2</v>
      </c>
      <c r="Q2" t="s">
        <v>64</v>
      </c>
    </row>
    <row r="3" spans="1:17" x14ac:dyDescent="0.35">
      <c r="A3" t="s">
        <v>82</v>
      </c>
      <c r="B3">
        <v>1</v>
      </c>
      <c r="C3">
        <v>1</v>
      </c>
      <c r="D3">
        <v>2</v>
      </c>
      <c r="E3">
        <v>2</v>
      </c>
      <c r="F3">
        <v>1</v>
      </c>
      <c r="G3">
        <v>1</v>
      </c>
      <c r="H3">
        <v>1</v>
      </c>
      <c r="I3">
        <v>1</v>
      </c>
      <c r="J3">
        <v>1</v>
      </c>
      <c r="K3">
        <v>2</v>
      </c>
      <c r="L3">
        <v>2</v>
      </c>
      <c r="M3">
        <v>2</v>
      </c>
      <c r="N3">
        <v>2</v>
      </c>
      <c r="O3">
        <v>2</v>
      </c>
      <c r="Q3" t="s">
        <v>62</v>
      </c>
    </row>
    <row r="4" spans="1:17" x14ac:dyDescent="0.35">
      <c r="A4" t="s">
        <v>83</v>
      </c>
      <c r="B4">
        <v>1</v>
      </c>
      <c r="C4">
        <v>1</v>
      </c>
      <c r="D4">
        <v>1</v>
      </c>
      <c r="E4">
        <v>1</v>
      </c>
      <c r="F4">
        <v>1</v>
      </c>
      <c r="G4">
        <v>1</v>
      </c>
      <c r="H4">
        <v>1</v>
      </c>
      <c r="I4">
        <v>2</v>
      </c>
      <c r="J4">
        <v>2</v>
      </c>
      <c r="K4">
        <v>2</v>
      </c>
      <c r="L4">
        <v>2</v>
      </c>
      <c r="M4">
        <v>2</v>
      </c>
      <c r="N4">
        <v>2</v>
      </c>
      <c r="O4">
        <v>2</v>
      </c>
      <c r="Q4" t="s">
        <v>84</v>
      </c>
    </row>
    <row r="5" spans="1:17" x14ac:dyDescent="0.35">
      <c r="A5" t="s">
        <v>85</v>
      </c>
      <c r="B5">
        <v>1</v>
      </c>
      <c r="C5">
        <v>1</v>
      </c>
      <c r="D5">
        <v>1</v>
      </c>
      <c r="E5">
        <v>2</v>
      </c>
      <c r="F5">
        <v>2</v>
      </c>
      <c r="G5">
        <v>2</v>
      </c>
      <c r="H5">
        <v>2</v>
      </c>
      <c r="I5">
        <v>1</v>
      </c>
      <c r="J5">
        <v>1</v>
      </c>
      <c r="K5">
        <v>1</v>
      </c>
      <c r="L5">
        <v>1</v>
      </c>
      <c r="M5">
        <v>2</v>
      </c>
      <c r="N5">
        <v>2</v>
      </c>
      <c r="O5">
        <v>2</v>
      </c>
      <c r="Q5" t="s">
        <v>86</v>
      </c>
    </row>
    <row r="6" spans="1:17" x14ac:dyDescent="0.35">
      <c r="A6" t="s">
        <v>87</v>
      </c>
      <c r="B6">
        <v>1</v>
      </c>
      <c r="C6">
        <v>1</v>
      </c>
      <c r="D6">
        <v>1</v>
      </c>
      <c r="E6">
        <v>1</v>
      </c>
      <c r="F6">
        <v>2</v>
      </c>
      <c r="G6">
        <v>2</v>
      </c>
      <c r="H6">
        <v>2</v>
      </c>
      <c r="I6">
        <v>1</v>
      </c>
      <c r="J6">
        <v>1</v>
      </c>
      <c r="K6">
        <v>1</v>
      </c>
      <c r="L6">
        <v>1</v>
      </c>
      <c r="M6">
        <v>1</v>
      </c>
      <c r="N6">
        <v>1</v>
      </c>
      <c r="O6">
        <v>1</v>
      </c>
      <c r="Q6" t="s">
        <v>88</v>
      </c>
    </row>
    <row r="7" spans="1:17" x14ac:dyDescent="0.35">
      <c r="A7" t="s">
        <v>89</v>
      </c>
      <c r="B7">
        <v>1</v>
      </c>
      <c r="C7">
        <v>1</v>
      </c>
      <c r="D7">
        <v>1</v>
      </c>
      <c r="E7">
        <v>1</v>
      </c>
      <c r="F7">
        <v>2</v>
      </c>
      <c r="G7">
        <v>2</v>
      </c>
      <c r="H7">
        <v>2</v>
      </c>
      <c r="I7">
        <v>2</v>
      </c>
      <c r="J7">
        <v>1</v>
      </c>
      <c r="K7">
        <v>1</v>
      </c>
      <c r="L7">
        <v>1</v>
      </c>
      <c r="M7">
        <v>1</v>
      </c>
      <c r="N7">
        <v>1</v>
      </c>
      <c r="O7">
        <v>1</v>
      </c>
      <c r="Q7" t="s">
        <v>90</v>
      </c>
    </row>
    <row r="8" spans="1:17" x14ac:dyDescent="0.35">
      <c r="A8" t="s">
        <v>91</v>
      </c>
      <c r="B8">
        <v>1</v>
      </c>
      <c r="C8">
        <v>1</v>
      </c>
      <c r="D8">
        <v>2</v>
      </c>
      <c r="E8">
        <v>1</v>
      </c>
      <c r="F8">
        <v>2</v>
      </c>
      <c r="G8">
        <v>2</v>
      </c>
      <c r="H8">
        <v>2</v>
      </c>
      <c r="I8">
        <v>1</v>
      </c>
      <c r="J8">
        <v>1</v>
      </c>
      <c r="K8">
        <v>2</v>
      </c>
      <c r="L8">
        <v>1</v>
      </c>
      <c r="M8">
        <v>1</v>
      </c>
      <c r="N8">
        <v>1</v>
      </c>
      <c r="O8">
        <v>1</v>
      </c>
      <c r="Q8" t="s">
        <v>92</v>
      </c>
    </row>
    <row r="9" spans="1:17" x14ac:dyDescent="0.35">
      <c r="A9" t="s">
        <v>93</v>
      </c>
    </row>
  </sheetData>
  <pageMargins left="0.75" right="0.75" top="1" bottom="1"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FF"/>
  </sheetPr>
  <dimension ref="A1:K367"/>
  <sheetViews>
    <sheetView zoomScaleNormal="100" workbookViewId="0"/>
  </sheetViews>
  <sheetFormatPr defaultColWidth="8.6328125" defaultRowHeight="14.5" x14ac:dyDescent="0.35"/>
  <sheetData>
    <row r="1" spans="1:11" x14ac:dyDescent="0.35">
      <c r="A1" t="s">
        <v>94</v>
      </c>
      <c r="B1" t="s">
        <v>95</v>
      </c>
      <c r="C1" t="s">
        <v>96</v>
      </c>
      <c r="D1" t="s">
        <v>97</v>
      </c>
      <c r="E1" t="s">
        <v>98</v>
      </c>
      <c r="F1" t="s">
        <v>58</v>
      </c>
      <c r="G1" t="s">
        <v>99</v>
      </c>
      <c r="H1" t="s">
        <v>100</v>
      </c>
      <c r="J1" t="s">
        <v>101</v>
      </c>
      <c r="K1">
        <f>EDATE(A2,12)-1</f>
        <v>46599</v>
      </c>
    </row>
    <row r="2" spans="1:11" x14ac:dyDescent="0.35">
      <c r="A2" s="51">
        <f>IF(Setup!$C$10="","",DATE(YEAR(Setup!$C$10),MONTH(Setup!$C$10),1))</f>
        <v>46235</v>
      </c>
      <c r="B2" t="str">
        <f>IF(OR(A2="",Setup!$C$14=""),"",INDEX(Setup!$C$24:$I$25,INT(MOD(A2-Setup!$C$14,14)/7)+1,MOD(MOD(A2-Setup!$C$14,14),7)+1))</f>
        <v>John</v>
      </c>
      <c r="C2" t="str">
        <f>IF(A2="","",IFERROR(LOOKUP(2,1/(ISNUMBER('Changes Log'!$B$6:$B$505)*('Changes Log'!$B$6:$B$505&lt;=A2)*(((ISNUMBER('Changes Log'!$C$6:$C$505)*('Changes Log'!$C$6:$C$505&gt;=A2))+(('Changes Log'!$C$6:$C$505="")*('Changes Log'!$B$6:$B$505=A2)))&gt;0)*('Changes Log'!$D$6:$D$505&lt;&gt;"")),ROW('Changes Log'!$B$6:$B$505)),""))</f>
        <v/>
      </c>
      <c r="D2" t="str">
        <f>IF(A2="","",IF(C2="",B2,INDEX('Changes Log'!$D:$D,C2)))</f>
        <v>John</v>
      </c>
      <c r="E2">
        <f t="shared" ref="E2:E65" si="0">IF(A2="","",IF(D2&lt;&gt;B2,1,0))</f>
        <v>0</v>
      </c>
      <c r="F2" t="str">
        <f>IF(C2="","",INDEX('Changes Log'!$E:$E,C2))</f>
        <v/>
      </c>
      <c r="G2" t="str">
        <f>IF(A2="","",IF(AND(E2=1,F2&lt;&gt;Lists!$Q$2),B2,""))</f>
        <v/>
      </c>
      <c r="H2" t="str">
        <f t="shared" ref="H2:H65" si="1">IF(A2="","",D2&amp;IF(E2=1," *",""))</f>
        <v>John</v>
      </c>
    </row>
    <row r="3" spans="1:11" x14ac:dyDescent="0.35">
      <c r="A3" s="51">
        <f t="shared" ref="A3:A66" si="2">IF(A2="","",IF(A2+1&gt;$K$1,"",A2+1))</f>
        <v>46236</v>
      </c>
      <c r="B3" t="str">
        <f>IF(OR(A3="",Setup!$C$14=""),"",INDEX(Setup!$C$24:$I$25,INT(MOD(A3-Setup!$C$14,14)/7)+1,MOD(MOD(A3-Setup!$C$14,14),7)+1))</f>
        <v>John</v>
      </c>
      <c r="C3" t="str">
        <f>IF(A3="","",IFERROR(LOOKUP(2,1/(ISNUMBER('Changes Log'!$B$6:$B$505)*('Changes Log'!$B$6:$B$505&lt;=A3)*(((ISNUMBER('Changes Log'!$C$6:$C$505)*('Changes Log'!$C$6:$C$505&gt;=A3))+(('Changes Log'!$C$6:$C$505="")*('Changes Log'!$B$6:$B$505=A3)))&gt;0)*('Changes Log'!$D$6:$D$505&lt;&gt;"")),ROW('Changes Log'!$B$6:$B$505)),""))</f>
        <v/>
      </c>
      <c r="D3" t="str">
        <f>IF(A3="","",IF(C3="",B3,INDEX('Changes Log'!$D:$D,C3)))</f>
        <v>John</v>
      </c>
      <c r="E3">
        <f t="shared" si="0"/>
        <v>0</v>
      </c>
      <c r="F3" t="str">
        <f>IF(C3="","",INDEX('Changes Log'!$E:$E,C3))</f>
        <v/>
      </c>
      <c r="G3" t="str">
        <f>IF(A3="","",IF(AND(E3=1,F3&lt;&gt;Lists!$Q$2),B3,""))</f>
        <v/>
      </c>
      <c r="H3" t="str">
        <f t="shared" si="1"/>
        <v>John</v>
      </c>
    </row>
    <row r="4" spans="1:11" x14ac:dyDescent="0.35">
      <c r="A4" s="51">
        <f t="shared" si="2"/>
        <v>46237</v>
      </c>
      <c r="B4" t="str">
        <f>IF(OR(A4="",Setup!$C$14=""),"",INDEX(Setup!$C$24:$I$25,INT(MOD(A4-Setup!$C$14,14)/7)+1,MOD(MOD(A4-Setup!$C$14,14),7)+1))</f>
        <v>Jane</v>
      </c>
      <c r="C4" t="str">
        <f>IF(A4="","",IFERROR(LOOKUP(2,1/(ISNUMBER('Changes Log'!$B$6:$B$505)*('Changes Log'!$B$6:$B$505&lt;=A4)*(((ISNUMBER('Changes Log'!$C$6:$C$505)*('Changes Log'!$C$6:$C$505&gt;=A4))+(('Changes Log'!$C$6:$C$505="")*('Changes Log'!$B$6:$B$505=A4)))&gt;0)*('Changes Log'!$D$6:$D$505&lt;&gt;"")),ROW('Changes Log'!$B$6:$B$505)),""))</f>
        <v/>
      </c>
      <c r="D4" t="str">
        <f>IF(A4="","",IF(C4="",B4,INDEX('Changes Log'!$D:$D,C4)))</f>
        <v>Jane</v>
      </c>
      <c r="E4">
        <f t="shared" si="0"/>
        <v>0</v>
      </c>
      <c r="F4" t="str">
        <f>IF(C4="","",INDEX('Changes Log'!$E:$E,C4))</f>
        <v/>
      </c>
      <c r="G4" t="str">
        <f>IF(A4="","",IF(AND(E4=1,F4&lt;&gt;Lists!$Q$2),B4,""))</f>
        <v/>
      </c>
      <c r="H4" t="str">
        <f t="shared" si="1"/>
        <v>Jane</v>
      </c>
    </row>
    <row r="5" spans="1:11" x14ac:dyDescent="0.35">
      <c r="A5" s="51">
        <f t="shared" si="2"/>
        <v>46238</v>
      </c>
      <c r="B5" t="str">
        <f>IF(OR(A5="",Setup!$C$14=""),"",INDEX(Setup!$C$24:$I$25,INT(MOD(A5-Setup!$C$14,14)/7)+1,MOD(MOD(A5-Setup!$C$14,14),7)+1))</f>
        <v>Jane</v>
      </c>
      <c r="C5" t="str">
        <f>IF(A5="","",IFERROR(LOOKUP(2,1/(ISNUMBER('Changes Log'!$B$6:$B$505)*('Changes Log'!$B$6:$B$505&lt;=A5)*(((ISNUMBER('Changes Log'!$C$6:$C$505)*('Changes Log'!$C$6:$C$505&gt;=A5))+(('Changes Log'!$C$6:$C$505="")*('Changes Log'!$B$6:$B$505=A5)))&gt;0)*('Changes Log'!$D$6:$D$505&lt;&gt;"")),ROW('Changes Log'!$B$6:$B$505)),""))</f>
        <v/>
      </c>
      <c r="D5" t="str">
        <f>IF(A5="","",IF(C5="",B5,INDEX('Changes Log'!$D:$D,C5)))</f>
        <v>Jane</v>
      </c>
      <c r="E5">
        <f t="shared" si="0"/>
        <v>0</v>
      </c>
      <c r="F5" t="str">
        <f>IF(C5="","",INDEX('Changes Log'!$E:$E,C5))</f>
        <v/>
      </c>
      <c r="G5" t="str">
        <f>IF(A5="","",IF(AND(E5=1,F5&lt;&gt;Lists!$Q$2),B5,""))</f>
        <v/>
      </c>
      <c r="H5" t="str">
        <f t="shared" si="1"/>
        <v>Jane</v>
      </c>
    </row>
    <row r="6" spans="1:11" x14ac:dyDescent="0.35">
      <c r="A6" s="51">
        <f t="shared" si="2"/>
        <v>46239</v>
      </c>
      <c r="B6" t="str">
        <f>IF(OR(A6="",Setup!$C$14=""),"",INDEX(Setup!$C$24:$I$25,INT(MOD(A6-Setup!$C$14,14)/7)+1,MOD(MOD(A6-Setup!$C$14,14),7)+1))</f>
        <v>John</v>
      </c>
      <c r="C6" t="str">
        <f>IF(A6="","",IFERROR(LOOKUP(2,1/(ISNUMBER('Changes Log'!$B$6:$B$505)*('Changes Log'!$B$6:$B$505&lt;=A6)*(((ISNUMBER('Changes Log'!$C$6:$C$505)*('Changes Log'!$C$6:$C$505&gt;=A6))+(('Changes Log'!$C$6:$C$505="")*('Changes Log'!$B$6:$B$505=A6)))&gt;0)*('Changes Log'!$D$6:$D$505&lt;&gt;"")),ROW('Changes Log'!$B$6:$B$505)),""))</f>
        <v/>
      </c>
      <c r="D6" t="str">
        <f>IF(A6="","",IF(C6="",B6,INDEX('Changes Log'!$D:$D,C6)))</f>
        <v>John</v>
      </c>
      <c r="E6">
        <f t="shared" si="0"/>
        <v>0</v>
      </c>
      <c r="F6" t="str">
        <f>IF(C6="","",INDEX('Changes Log'!$E:$E,C6))</f>
        <v/>
      </c>
      <c r="G6" t="str">
        <f>IF(A6="","",IF(AND(E6=1,F6&lt;&gt;Lists!$Q$2),B6,""))</f>
        <v/>
      </c>
      <c r="H6" t="str">
        <f t="shared" si="1"/>
        <v>John</v>
      </c>
    </row>
    <row r="7" spans="1:11" x14ac:dyDescent="0.35">
      <c r="A7" s="51">
        <f t="shared" si="2"/>
        <v>46240</v>
      </c>
      <c r="B7" t="str">
        <f>IF(OR(A7="",Setup!$C$14=""),"",INDEX(Setup!$C$24:$I$25,INT(MOD(A7-Setup!$C$14,14)/7)+1,MOD(MOD(A7-Setup!$C$14,14),7)+1))</f>
        <v>John</v>
      </c>
      <c r="C7" t="str">
        <f>IF(A7="","",IFERROR(LOOKUP(2,1/(ISNUMBER('Changes Log'!$B$6:$B$505)*('Changes Log'!$B$6:$B$505&lt;=A7)*(((ISNUMBER('Changes Log'!$C$6:$C$505)*('Changes Log'!$C$6:$C$505&gt;=A7))+(('Changes Log'!$C$6:$C$505="")*('Changes Log'!$B$6:$B$505=A7)))&gt;0)*('Changes Log'!$D$6:$D$505&lt;&gt;"")),ROW('Changes Log'!$B$6:$B$505)),""))</f>
        <v/>
      </c>
      <c r="D7" t="str">
        <f>IF(A7="","",IF(C7="",B7,INDEX('Changes Log'!$D:$D,C7)))</f>
        <v>John</v>
      </c>
      <c r="E7">
        <f t="shared" si="0"/>
        <v>0</v>
      </c>
      <c r="F7" t="str">
        <f>IF(C7="","",INDEX('Changes Log'!$E:$E,C7))</f>
        <v/>
      </c>
      <c r="G7" t="str">
        <f>IF(A7="","",IF(AND(E7=1,F7&lt;&gt;Lists!$Q$2),B7,""))</f>
        <v/>
      </c>
      <c r="H7" t="str">
        <f t="shared" si="1"/>
        <v>John</v>
      </c>
    </row>
    <row r="8" spans="1:11" x14ac:dyDescent="0.35">
      <c r="A8" s="51">
        <f t="shared" si="2"/>
        <v>46241</v>
      </c>
      <c r="B8" t="str">
        <f>IF(OR(A8="",Setup!$C$14=""),"",INDEX(Setup!$C$24:$I$25,INT(MOD(A8-Setup!$C$14,14)/7)+1,MOD(MOD(A8-Setup!$C$14,14),7)+1))</f>
        <v>Jane</v>
      </c>
      <c r="C8" t="str">
        <f>IF(A8="","",IFERROR(LOOKUP(2,1/(ISNUMBER('Changes Log'!$B$6:$B$505)*('Changes Log'!$B$6:$B$505&lt;=A8)*(((ISNUMBER('Changes Log'!$C$6:$C$505)*('Changes Log'!$C$6:$C$505&gt;=A8))+(('Changes Log'!$C$6:$C$505="")*('Changes Log'!$B$6:$B$505=A8)))&gt;0)*('Changes Log'!$D$6:$D$505&lt;&gt;"")),ROW('Changes Log'!$B$6:$B$505)),""))</f>
        <v/>
      </c>
      <c r="D8" t="str">
        <f>IF(A8="","",IF(C8="",B8,INDEX('Changes Log'!$D:$D,C8)))</f>
        <v>Jane</v>
      </c>
      <c r="E8">
        <f t="shared" si="0"/>
        <v>0</v>
      </c>
      <c r="F8" t="str">
        <f>IF(C8="","",INDEX('Changes Log'!$E:$E,C8))</f>
        <v/>
      </c>
      <c r="G8" t="str">
        <f>IF(A8="","",IF(AND(E8=1,F8&lt;&gt;Lists!$Q$2),B8,""))</f>
        <v/>
      </c>
      <c r="H8" t="str">
        <f t="shared" si="1"/>
        <v>Jane</v>
      </c>
    </row>
    <row r="9" spans="1:11" x14ac:dyDescent="0.35">
      <c r="A9" s="51">
        <f t="shared" si="2"/>
        <v>46242</v>
      </c>
      <c r="B9" t="str">
        <f>IF(OR(A9="",Setup!$C$14=""),"",INDEX(Setup!$C$24:$I$25,INT(MOD(A9-Setup!$C$14,14)/7)+1,MOD(MOD(A9-Setup!$C$14,14),7)+1))</f>
        <v>Jane</v>
      </c>
      <c r="C9" t="str">
        <f>IF(A9="","",IFERROR(LOOKUP(2,1/(ISNUMBER('Changes Log'!$B$6:$B$505)*('Changes Log'!$B$6:$B$505&lt;=A9)*(((ISNUMBER('Changes Log'!$C$6:$C$505)*('Changes Log'!$C$6:$C$505&gt;=A9))+(('Changes Log'!$C$6:$C$505="")*('Changes Log'!$B$6:$B$505=A9)))&gt;0)*('Changes Log'!$D$6:$D$505&lt;&gt;"")),ROW('Changes Log'!$B$6:$B$505)),""))</f>
        <v/>
      </c>
      <c r="D9" t="str">
        <f>IF(A9="","",IF(C9="",B9,INDEX('Changes Log'!$D:$D,C9)))</f>
        <v>Jane</v>
      </c>
      <c r="E9">
        <f t="shared" si="0"/>
        <v>0</v>
      </c>
      <c r="F9" t="str">
        <f>IF(C9="","",INDEX('Changes Log'!$E:$E,C9))</f>
        <v/>
      </c>
      <c r="G9" t="str">
        <f>IF(A9="","",IF(AND(E9=1,F9&lt;&gt;Lists!$Q$2),B9,""))</f>
        <v/>
      </c>
      <c r="H9" t="str">
        <f t="shared" si="1"/>
        <v>Jane</v>
      </c>
    </row>
    <row r="10" spans="1:11" x14ac:dyDescent="0.35">
      <c r="A10" s="51">
        <f t="shared" si="2"/>
        <v>46243</v>
      </c>
      <c r="B10" t="str">
        <f>IF(OR(A10="",Setup!$C$14=""),"",INDEX(Setup!$C$24:$I$25,INT(MOD(A10-Setup!$C$14,14)/7)+1,MOD(MOD(A10-Setup!$C$14,14),7)+1))</f>
        <v>Jane</v>
      </c>
      <c r="C10" t="str">
        <f>IF(A10="","",IFERROR(LOOKUP(2,1/(ISNUMBER('Changes Log'!$B$6:$B$505)*('Changes Log'!$B$6:$B$505&lt;=A10)*(((ISNUMBER('Changes Log'!$C$6:$C$505)*('Changes Log'!$C$6:$C$505&gt;=A10))+(('Changes Log'!$C$6:$C$505="")*('Changes Log'!$B$6:$B$505=A10)))&gt;0)*('Changes Log'!$D$6:$D$505&lt;&gt;"")),ROW('Changes Log'!$B$6:$B$505)),""))</f>
        <v/>
      </c>
      <c r="D10" t="str">
        <f>IF(A10="","",IF(C10="",B10,INDEX('Changes Log'!$D:$D,C10)))</f>
        <v>Jane</v>
      </c>
      <c r="E10">
        <f t="shared" si="0"/>
        <v>0</v>
      </c>
      <c r="F10" t="str">
        <f>IF(C10="","",INDEX('Changes Log'!$E:$E,C10))</f>
        <v/>
      </c>
      <c r="G10" t="str">
        <f>IF(A10="","",IF(AND(E10=1,F10&lt;&gt;Lists!$Q$2),B10,""))</f>
        <v/>
      </c>
      <c r="H10" t="str">
        <f t="shared" si="1"/>
        <v>Jane</v>
      </c>
    </row>
    <row r="11" spans="1:11" x14ac:dyDescent="0.35">
      <c r="A11" s="51">
        <f t="shared" si="2"/>
        <v>46244</v>
      </c>
      <c r="B11" t="str">
        <f>IF(OR(A11="",Setup!$C$14=""),"",INDEX(Setup!$C$24:$I$25,INT(MOD(A11-Setup!$C$14,14)/7)+1,MOD(MOD(A11-Setup!$C$14,14),7)+1))</f>
        <v>John</v>
      </c>
      <c r="C11" t="str">
        <f>IF(A11="","",IFERROR(LOOKUP(2,1/(ISNUMBER('Changes Log'!$B$6:$B$505)*('Changes Log'!$B$6:$B$505&lt;=A11)*(((ISNUMBER('Changes Log'!$C$6:$C$505)*('Changes Log'!$C$6:$C$505&gt;=A11))+(('Changes Log'!$C$6:$C$505="")*('Changes Log'!$B$6:$B$505=A11)))&gt;0)*('Changes Log'!$D$6:$D$505&lt;&gt;"")),ROW('Changes Log'!$B$6:$B$505)),""))</f>
        <v/>
      </c>
      <c r="D11" t="str">
        <f>IF(A11="","",IF(C11="",B11,INDEX('Changes Log'!$D:$D,C11)))</f>
        <v>John</v>
      </c>
      <c r="E11">
        <f t="shared" si="0"/>
        <v>0</v>
      </c>
      <c r="F11" t="str">
        <f>IF(C11="","",INDEX('Changes Log'!$E:$E,C11))</f>
        <v/>
      </c>
      <c r="G11" t="str">
        <f>IF(A11="","",IF(AND(E11=1,F11&lt;&gt;Lists!$Q$2),B11,""))</f>
        <v/>
      </c>
      <c r="H11" t="str">
        <f t="shared" si="1"/>
        <v>John</v>
      </c>
    </row>
    <row r="12" spans="1:11" x14ac:dyDescent="0.35">
      <c r="A12" s="51">
        <f t="shared" si="2"/>
        <v>46245</v>
      </c>
      <c r="B12" t="str">
        <f>IF(OR(A12="",Setup!$C$14=""),"",INDEX(Setup!$C$24:$I$25,INT(MOD(A12-Setup!$C$14,14)/7)+1,MOD(MOD(A12-Setup!$C$14,14),7)+1))</f>
        <v>John</v>
      </c>
      <c r="C12" t="str">
        <f>IF(A12="","",IFERROR(LOOKUP(2,1/(ISNUMBER('Changes Log'!$B$6:$B$505)*('Changes Log'!$B$6:$B$505&lt;=A12)*(((ISNUMBER('Changes Log'!$C$6:$C$505)*('Changes Log'!$C$6:$C$505&gt;=A12))+(('Changes Log'!$C$6:$C$505="")*('Changes Log'!$B$6:$B$505=A12)))&gt;0)*('Changes Log'!$D$6:$D$505&lt;&gt;"")),ROW('Changes Log'!$B$6:$B$505)),""))</f>
        <v/>
      </c>
      <c r="D12" t="str">
        <f>IF(A12="","",IF(C12="",B12,INDEX('Changes Log'!$D:$D,C12)))</f>
        <v>John</v>
      </c>
      <c r="E12">
        <f t="shared" si="0"/>
        <v>0</v>
      </c>
      <c r="F12" t="str">
        <f>IF(C12="","",INDEX('Changes Log'!$E:$E,C12))</f>
        <v/>
      </c>
      <c r="G12" t="str">
        <f>IF(A12="","",IF(AND(E12=1,F12&lt;&gt;Lists!$Q$2),B12,""))</f>
        <v/>
      </c>
      <c r="H12" t="str">
        <f t="shared" si="1"/>
        <v>John</v>
      </c>
    </row>
    <row r="13" spans="1:11" x14ac:dyDescent="0.35">
      <c r="A13" s="51">
        <f t="shared" si="2"/>
        <v>46246</v>
      </c>
      <c r="B13" t="str">
        <f>IF(OR(A13="",Setup!$C$14=""),"",INDEX(Setup!$C$24:$I$25,INT(MOD(A13-Setup!$C$14,14)/7)+1,MOD(MOD(A13-Setup!$C$14,14),7)+1))</f>
        <v>Jane</v>
      </c>
      <c r="C13" t="str">
        <f>IF(A13="","",IFERROR(LOOKUP(2,1/(ISNUMBER('Changes Log'!$B$6:$B$505)*('Changes Log'!$B$6:$B$505&lt;=A13)*(((ISNUMBER('Changes Log'!$C$6:$C$505)*('Changes Log'!$C$6:$C$505&gt;=A13))+(('Changes Log'!$C$6:$C$505="")*('Changes Log'!$B$6:$B$505=A13)))&gt;0)*('Changes Log'!$D$6:$D$505&lt;&gt;"")),ROW('Changes Log'!$B$6:$B$505)),""))</f>
        <v/>
      </c>
      <c r="D13" t="str">
        <f>IF(A13="","",IF(C13="",B13,INDEX('Changes Log'!$D:$D,C13)))</f>
        <v>Jane</v>
      </c>
      <c r="E13">
        <f t="shared" si="0"/>
        <v>0</v>
      </c>
      <c r="F13" t="str">
        <f>IF(C13="","",INDEX('Changes Log'!$E:$E,C13))</f>
        <v/>
      </c>
      <c r="G13" t="str">
        <f>IF(A13="","",IF(AND(E13=1,F13&lt;&gt;Lists!$Q$2),B13,""))</f>
        <v/>
      </c>
      <c r="H13" t="str">
        <f t="shared" si="1"/>
        <v>Jane</v>
      </c>
    </row>
    <row r="14" spans="1:11" x14ac:dyDescent="0.35">
      <c r="A14" s="51">
        <f t="shared" si="2"/>
        <v>46247</v>
      </c>
      <c r="B14" t="str">
        <f>IF(OR(A14="",Setup!$C$14=""),"",INDEX(Setup!$C$24:$I$25,INT(MOD(A14-Setup!$C$14,14)/7)+1,MOD(MOD(A14-Setup!$C$14,14),7)+1))</f>
        <v>Jane</v>
      </c>
      <c r="C14" t="str">
        <f>IF(A14="","",IFERROR(LOOKUP(2,1/(ISNUMBER('Changes Log'!$B$6:$B$505)*('Changes Log'!$B$6:$B$505&lt;=A14)*(((ISNUMBER('Changes Log'!$C$6:$C$505)*('Changes Log'!$C$6:$C$505&gt;=A14))+(('Changes Log'!$C$6:$C$505="")*('Changes Log'!$B$6:$B$505=A14)))&gt;0)*('Changes Log'!$D$6:$D$505&lt;&gt;"")),ROW('Changes Log'!$B$6:$B$505)),""))</f>
        <v/>
      </c>
      <c r="D14" t="str">
        <f>IF(A14="","",IF(C14="",B14,INDEX('Changes Log'!$D:$D,C14)))</f>
        <v>Jane</v>
      </c>
      <c r="E14">
        <f t="shared" si="0"/>
        <v>0</v>
      </c>
      <c r="F14" t="str">
        <f>IF(C14="","",INDEX('Changes Log'!$E:$E,C14))</f>
        <v/>
      </c>
      <c r="G14" t="str">
        <f>IF(A14="","",IF(AND(E14=1,F14&lt;&gt;Lists!$Q$2),B14,""))</f>
        <v/>
      </c>
      <c r="H14" t="str">
        <f t="shared" si="1"/>
        <v>Jane</v>
      </c>
    </row>
    <row r="15" spans="1:11" x14ac:dyDescent="0.35">
      <c r="A15" s="51">
        <f t="shared" si="2"/>
        <v>46248</v>
      </c>
      <c r="B15" t="str">
        <f>IF(OR(A15="",Setup!$C$14=""),"",INDEX(Setup!$C$24:$I$25,INT(MOD(A15-Setup!$C$14,14)/7)+1,MOD(MOD(A15-Setup!$C$14,14),7)+1))</f>
        <v>John</v>
      </c>
      <c r="C15" t="str">
        <f>IF(A15="","",IFERROR(LOOKUP(2,1/(ISNUMBER('Changes Log'!$B$6:$B$505)*('Changes Log'!$B$6:$B$505&lt;=A15)*(((ISNUMBER('Changes Log'!$C$6:$C$505)*('Changes Log'!$C$6:$C$505&gt;=A15))+(('Changes Log'!$C$6:$C$505="")*('Changes Log'!$B$6:$B$505=A15)))&gt;0)*('Changes Log'!$D$6:$D$505&lt;&gt;"")),ROW('Changes Log'!$B$6:$B$505)),""))</f>
        <v/>
      </c>
      <c r="D15" t="str">
        <f>IF(A15="","",IF(C15="",B15,INDEX('Changes Log'!$D:$D,C15)))</f>
        <v>John</v>
      </c>
      <c r="E15">
        <f t="shared" si="0"/>
        <v>0</v>
      </c>
      <c r="F15" t="str">
        <f>IF(C15="","",INDEX('Changes Log'!$E:$E,C15))</f>
        <v/>
      </c>
      <c r="G15" t="str">
        <f>IF(A15="","",IF(AND(E15=1,F15&lt;&gt;Lists!$Q$2),B15,""))</f>
        <v/>
      </c>
      <c r="H15" t="str">
        <f t="shared" si="1"/>
        <v>John</v>
      </c>
    </row>
    <row r="16" spans="1:11" x14ac:dyDescent="0.35">
      <c r="A16" s="51">
        <f t="shared" si="2"/>
        <v>46249</v>
      </c>
      <c r="B16" t="str">
        <f>IF(OR(A16="",Setup!$C$14=""),"",INDEX(Setup!$C$24:$I$25,INT(MOD(A16-Setup!$C$14,14)/7)+1,MOD(MOD(A16-Setup!$C$14,14),7)+1))</f>
        <v>John</v>
      </c>
      <c r="C16" t="str">
        <f>IF(A16="","",IFERROR(LOOKUP(2,1/(ISNUMBER('Changes Log'!$B$6:$B$505)*('Changes Log'!$B$6:$B$505&lt;=A16)*(((ISNUMBER('Changes Log'!$C$6:$C$505)*('Changes Log'!$C$6:$C$505&gt;=A16))+(('Changes Log'!$C$6:$C$505="")*('Changes Log'!$B$6:$B$505=A16)))&gt;0)*('Changes Log'!$D$6:$D$505&lt;&gt;"")),ROW('Changes Log'!$B$6:$B$505)),""))</f>
        <v/>
      </c>
      <c r="D16" t="str">
        <f>IF(A16="","",IF(C16="",B16,INDEX('Changes Log'!$D:$D,C16)))</f>
        <v>John</v>
      </c>
      <c r="E16">
        <f t="shared" si="0"/>
        <v>0</v>
      </c>
      <c r="F16" t="str">
        <f>IF(C16="","",INDEX('Changes Log'!$E:$E,C16))</f>
        <v/>
      </c>
      <c r="G16" t="str">
        <f>IF(A16="","",IF(AND(E16=1,F16&lt;&gt;Lists!$Q$2),B16,""))</f>
        <v/>
      </c>
      <c r="H16" t="str">
        <f t="shared" si="1"/>
        <v>John</v>
      </c>
    </row>
    <row r="17" spans="1:8" x14ac:dyDescent="0.35">
      <c r="A17" s="51">
        <f t="shared" si="2"/>
        <v>46250</v>
      </c>
      <c r="B17" t="str">
        <f>IF(OR(A17="",Setup!$C$14=""),"",INDEX(Setup!$C$24:$I$25,INT(MOD(A17-Setup!$C$14,14)/7)+1,MOD(MOD(A17-Setup!$C$14,14),7)+1))</f>
        <v>John</v>
      </c>
      <c r="C17" t="str">
        <f>IF(A17="","",IFERROR(LOOKUP(2,1/(ISNUMBER('Changes Log'!$B$6:$B$505)*('Changes Log'!$B$6:$B$505&lt;=A17)*(((ISNUMBER('Changes Log'!$C$6:$C$505)*('Changes Log'!$C$6:$C$505&gt;=A17))+(('Changes Log'!$C$6:$C$505="")*('Changes Log'!$B$6:$B$505=A17)))&gt;0)*('Changes Log'!$D$6:$D$505&lt;&gt;"")),ROW('Changes Log'!$B$6:$B$505)),""))</f>
        <v/>
      </c>
      <c r="D17" t="str">
        <f>IF(A17="","",IF(C17="",B17,INDEX('Changes Log'!$D:$D,C17)))</f>
        <v>John</v>
      </c>
      <c r="E17">
        <f t="shared" si="0"/>
        <v>0</v>
      </c>
      <c r="F17" t="str">
        <f>IF(C17="","",INDEX('Changes Log'!$E:$E,C17))</f>
        <v/>
      </c>
      <c r="G17" t="str">
        <f>IF(A17="","",IF(AND(E17=1,F17&lt;&gt;Lists!$Q$2),B17,""))</f>
        <v/>
      </c>
      <c r="H17" t="str">
        <f t="shared" si="1"/>
        <v>John</v>
      </c>
    </row>
    <row r="18" spans="1:8" x14ac:dyDescent="0.35">
      <c r="A18" s="51">
        <f t="shared" si="2"/>
        <v>46251</v>
      </c>
      <c r="B18" t="str">
        <f>IF(OR(A18="",Setup!$C$14=""),"",INDEX(Setup!$C$24:$I$25,INT(MOD(A18-Setup!$C$14,14)/7)+1,MOD(MOD(A18-Setup!$C$14,14),7)+1))</f>
        <v>Jane</v>
      </c>
      <c r="C18" t="str">
        <f>IF(A18="","",IFERROR(LOOKUP(2,1/(ISNUMBER('Changes Log'!$B$6:$B$505)*('Changes Log'!$B$6:$B$505&lt;=A18)*(((ISNUMBER('Changes Log'!$C$6:$C$505)*('Changes Log'!$C$6:$C$505&gt;=A18))+(('Changes Log'!$C$6:$C$505="")*('Changes Log'!$B$6:$B$505=A18)))&gt;0)*('Changes Log'!$D$6:$D$505&lt;&gt;"")),ROW('Changes Log'!$B$6:$B$505)),""))</f>
        <v/>
      </c>
      <c r="D18" t="str">
        <f>IF(A18="","",IF(C18="",B18,INDEX('Changes Log'!$D:$D,C18)))</f>
        <v>Jane</v>
      </c>
      <c r="E18">
        <f t="shared" si="0"/>
        <v>0</v>
      </c>
      <c r="F18" t="str">
        <f>IF(C18="","",INDEX('Changes Log'!$E:$E,C18))</f>
        <v/>
      </c>
      <c r="G18" t="str">
        <f>IF(A18="","",IF(AND(E18=1,F18&lt;&gt;Lists!$Q$2),B18,""))</f>
        <v/>
      </c>
      <c r="H18" t="str">
        <f t="shared" si="1"/>
        <v>Jane</v>
      </c>
    </row>
    <row r="19" spans="1:8" x14ac:dyDescent="0.35">
      <c r="A19" s="51">
        <f t="shared" si="2"/>
        <v>46252</v>
      </c>
      <c r="B19" t="str">
        <f>IF(OR(A19="",Setup!$C$14=""),"",INDEX(Setup!$C$24:$I$25,INT(MOD(A19-Setup!$C$14,14)/7)+1,MOD(MOD(A19-Setup!$C$14,14),7)+1))</f>
        <v>Jane</v>
      </c>
      <c r="C19" t="str">
        <f>IF(A19="","",IFERROR(LOOKUP(2,1/(ISNUMBER('Changes Log'!$B$6:$B$505)*('Changes Log'!$B$6:$B$505&lt;=A19)*(((ISNUMBER('Changes Log'!$C$6:$C$505)*('Changes Log'!$C$6:$C$505&gt;=A19))+(('Changes Log'!$C$6:$C$505="")*('Changes Log'!$B$6:$B$505=A19)))&gt;0)*('Changes Log'!$D$6:$D$505&lt;&gt;"")),ROW('Changes Log'!$B$6:$B$505)),""))</f>
        <v/>
      </c>
      <c r="D19" t="str">
        <f>IF(A19="","",IF(C19="",B19,INDEX('Changes Log'!$D:$D,C19)))</f>
        <v>Jane</v>
      </c>
      <c r="E19">
        <f t="shared" si="0"/>
        <v>0</v>
      </c>
      <c r="F19" t="str">
        <f>IF(C19="","",INDEX('Changes Log'!$E:$E,C19))</f>
        <v/>
      </c>
      <c r="G19" t="str">
        <f>IF(A19="","",IF(AND(E19=1,F19&lt;&gt;Lists!$Q$2),B19,""))</f>
        <v/>
      </c>
      <c r="H19" t="str">
        <f t="shared" si="1"/>
        <v>Jane</v>
      </c>
    </row>
    <row r="20" spans="1:8" x14ac:dyDescent="0.35">
      <c r="A20" s="51">
        <f t="shared" si="2"/>
        <v>46253</v>
      </c>
      <c r="B20" t="str">
        <f>IF(OR(A20="",Setup!$C$14=""),"",INDEX(Setup!$C$24:$I$25,INT(MOD(A20-Setup!$C$14,14)/7)+1,MOD(MOD(A20-Setup!$C$14,14),7)+1))</f>
        <v>John</v>
      </c>
      <c r="C20" t="str">
        <f>IF(A20="","",IFERROR(LOOKUP(2,1/(ISNUMBER('Changes Log'!$B$6:$B$505)*('Changes Log'!$B$6:$B$505&lt;=A20)*(((ISNUMBER('Changes Log'!$C$6:$C$505)*('Changes Log'!$C$6:$C$505&gt;=A20))+(('Changes Log'!$C$6:$C$505="")*('Changes Log'!$B$6:$B$505=A20)))&gt;0)*('Changes Log'!$D$6:$D$505&lt;&gt;"")),ROW('Changes Log'!$B$6:$B$505)),""))</f>
        <v/>
      </c>
      <c r="D20" t="str">
        <f>IF(A20="","",IF(C20="",B20,INDEX('Changes Log'!$D:$D,C20)))</f>
        <v>John</v>
      </c>
      <c r="E20">
        <f t="shared" si="0"/>
        <v>0</v>
      </c>
      <c r="F20" t="str">
        <f>IF(C20="","",INDEX('Changes Log'!$E:$E,C20))</f>
        <v/>
      </c>
      <c r="G20" t="str">
        <f>IF(A20="","",IF(AND(E20=1,F20&lt;&gt;Lists!$Q$2),B20,""))</f>
        <v/>
      </c>
      <c r="H20" t="str">
        <f t="shared" si="1"/>
        <v>John</v>
      </c>
    </row>
    <row r="21" spans="1:8" x14ac:dyDescent="0.35">
      <c r="A21" s="51">
        <f t="shared" si="2"/>
        <v>46254</v>
      </c>
      <c r="B21" t="str">
        <f>IF(OR(A21="",Setup!$C$14=""),"",INDEX(Setup!$C$24:$I$25,INT(MOD(A21-Setup!$C$14,14)/7)+1,MOD(MOD(A21-Setup!$C$14,14),7)+1))</f>
        <v>John</v>
      </c>
      <c r="C21" t="str">
        <f>IF(A21="","",IFERROR(LOOKUP(2,1/(ISNUMBER('Changes Log'!$B$6:$B$505)*('Changes Log'!$B$6:$B$505&lt;=A21)*(((ISNUMBER('Changes Log'!$C$6:$C$505)*('Changes Log'!$C$6:$C$505&gt;=A21))+(('Changes Log'!$C$6:$C$505="")*('Changes Log'!$B$6:$B$505=A21)))&gt;0)*('Changes Log'!$D$6:$D$505&lt;&gt;"")),ROW('Changes Log'!$B$6:$B$505)),""))</f>
        <v/>
      </c>
      <c r="D21" t="str">
        <f>IF(A21="","",IF(C21="",B21,INDEX('Changes Log'!$D:$D,C21)))</f>
        <v>John</v>
      </c>
      <c r="E21">
        <f t="shared" si="0"/>
        <v>0</v>
      </c>
      <c r="F21" t="str">
        <f>IF(C21="","",INDEX('Changes Log'!$E:$E,C21))</f>
        <v/>
      </c>
      <c r="G21" t="str">
        <f>IF(A21="","",IF(AND(E21=1,F21&lt;&gt;Lists!$Q$2),B21,""))</f>
        <v/>
      </c>
      <c r="H21" t="str">
        <f t="shared" si="1"/>
        <v>John</v>
      </c>
    </row>
    <row r="22" spans="1:8" x14ac:dyDescent="0.35">
      <c r="A22" s="51">
        <f t="shared" si="2"/>
        <v>46255</v>
      </c>
      <c r="B22" t="str">
        <f>IF(OR(A22="",Setup!$C$14=""),"",INDEX(Setup!$C$24:$I$25,INT(MOD(A22-Setup!$C$14,14)/7)+1,MOD(MOD(A22-Setup!$C$14,14),7)+1))</f>
        <v>Jane</v>
      </c>
      <c r="C22" t="str">
        <f>IF(A22="","",IFERROR(LOOKUP(2,1/(ISNUMBER('Changes Log'!$B$6:$B$505)*('Changes Log'!$B$6:$B$505&lt;=A22)*(((ISNUMBER('Changes Log'!$C$6:$C$505)*('Changes Log'!$C$6:$C$505&gt;=A22))+(('Changes Log'!$C$6:$C$505="")*('Changes Log'!$B$6:$B$505=A22)))&gt;0)*('Changes Log'!$D$6:$D$505&lt;&gt;"")),ROW('Changes Log'!$B$6:$B$505)),""))</f>
        <v/>
      </c>
      <c r="D22" t="str">
        <f>IF(A22="","",IF(C22="",B22,INDEX('Changes Log'!$D:$D,C22)))</f>
        <v>Jane</v>
      </c>
      <c r="E22">
        <f t="shared" si="0"/>
        <v>0</v>
      </c>
      <c r="F22" t="str">
        <f>IF(C22="","",INDEX('Changes Log'!$E:$E,C22))</f>
        <v/>
      </c>
      <c r="G22" t="str">
        <f>IF(A22="","",IF(AND(E22=1,F22&lt;&gt;Lists!$Q$2),B22,""))</f>
        <v/>
      </c>
      <c r="H22" t="str">
        <f t="shared" si="1"/>
        <v>Jane</v>
      </c>
    </row>
    <row r="23" spans="1:8" x14ac:dyDescent="0.35">
      <c r="A23" s="51">
        <f t="shared" si="2"/>
        <v>46256</v>
      </c>
      <c r="B23" t="str">
        <f>IF(OR(A23="",Setup!$C$14=""),"",INDEX(Setup!$C$24:$I$25,INT(MOD(A23-Setup!$C$14,14)/7)+1,MOD(MOD(A23-Setup!$C$14,14),7)+1))</f>
        <v>Jane</v>
      </c>
      <c r="C23" t="str">
        <f>IF(A23="","",IFERROR(LOOKUP(2,1/(ISNUMBER('Changes Log'!$B$6:$B$505)*('Changes Log'!$B$6:$B$505&lt;=A23)*(((ISNUMBER('Changes Log'!$C$6:$C$505)*('Changes Log'!$C$6:$C$505&gt;=A23))+(('Changes Log'!$C$6:$C$505="")*('Changes Log'!$B$6:$B$505=A23)))&gt;0)*('Changes Log'!$D$6:$D$505&lt;&gt;"")),ROW('Changes Log'!$B$6:$B$505)),""))</f>
        <v/>
      </c>
      <c r="D23" t="str">
        <f>IF(A23="","",IF(C23="",B23,INDEX('Changes Log'!$D:$D,C23)))</f>
        <v>Jane</v>
      </c>
      <c r="E23">
        <f t="shared" si="0"/>
        <v>0</v>
      </c>
      <c r="F23" t="str">
        <f>IF(C23="","",INDEX('Changes Log'!$E:$E,C23))</f>
        <v/>
      </c>
      <c r="G23" t="str">
        <f>IF(A23="","",IF(AND(E23=1,F23&lt;&gt;Lists!$Q$2),B23,""))</f>
        <v/>
      </c>
      <c r="H23" t="str">
        <f t="shared" si="1"/>
        <v>Jane</v>
      </c>
    </row>
    <row r="24" spans="1:8" x14ac:dyDescent="0.35">
      <c r="A24" s="51">
        <f t="shared" si="2"/>
        <v>46257</v>
      </c>
      <c r="B24" t="str">
        <f>IF(OR(A24="",Setup!$C$14=""),"",INDEX(Setup!$C$24:$I$25,INT(MOD(A24-Setup!$C$14,14)/7)+1,MOD(MOD(A24-Setup!$C$14,14),7)+1))</f>
        <v>Jane</v>
      </c>
      <c r="C24" t="str">
        <f>IF(A24="","",IFERROR(LOOKUP(2,1/(ISNUMBER('Changes Log'!$B$6:$B$505)*('Changes Log'!$B$6:$B$505&lt;=A24)*(((ISNUMBER('Changes Log'!$C$6:$C$505)*('Changes Log'!$C$6:$C$505&gt;=A24))+(('Changes Log'!$C$6:$C$505="")*('Changes Log'!$B$6:$B$505=A24)))&gt;0)*('Changes Log'!$D$6:$D$505&lt;&gt;"")),ROW('Changes Log'!$B$6:$B$505)),""))</f>
        <v/>
      </c>
      <c r="D24" t="str">
        <f>IF(A24="","",IF(C24="",B24,INDEX('Changes Log'!$D:$D,C24)))</f>
        <v>Jane</v>
      </c>
      <c r="E24">
        <f t="shared" si="0"/>
        <v>0</v>
      </c>
      <c r="F24" t="str">
        <f>IF(C24="","",INDEX('Changes Log'!$E:$E,C24))</f>
        <v/>
      </c>
      <c r="G24" t="str">
        <f>IF(A24="","",IF(AND(E24=1,F24&lt;&gt;Lists!$Q$2),B24,""))</f>
        <v/>
      </c>
      <c r="H24" t="str">
        <f t="shared" si="1"/>
        <v>Jane</v>
      </c>
    </row>
    <row r="25" spans="1:8" x14ac:dyDescent="0.35">
      <c r="A25" s="51">
        <f t="shared" si="2"/>
        <v>46258</v>
      </c>
      <c r="B25" t="str">
        <f>IF(OR(A25="",Setup!$C$14=""),"",INDEX(Setup!$C$24:$I$25,INT(MOD(A25-Setup!$C$14,14)/7)+1,MOD(MOD(A25-Setup!$C$14,14),7)+1))</f>
        <v>John</v>
      </c>
      <c r="C25" t="str">
        <f>IF(A25="","",IFERROR(LOOKUP(2,1/(ISNUMBER('Changes Log'!$B$6:$B$505)*('Changes Log'!$B$6:$B$505&lt;=A25)*(((ISNUMBER('Changes Log'!$C$6:$C$505)*('Changes Log'!$C$6:$C$505&gt;=A25))+(('Changes Log'!$C$6:$C$505="")*('Changes Log'!$B$6:$B$505=A25)))&gt;0)*('Changes Log'!$D$6:$D$505&lt;&gt;"")),ROW('Changes Log'!$B$6:$B$505)),""))</f>
        <v/>
      </c>
      <c r="D25" t="str">
        <f>IF(A25="","",IF(C25="",B25,INDEX('Changes Log'!$D:$D,C25)))</f>
        <v>John</v>
      </c>
      <c r="E25">
        <f t="shared" si="0"/>
        <v>0</v>
      </c>
      <c r="F25" t="str">
        <f>IF(C25="","",INDEX('Changes Log'!$E:$E,C25))</f>
        <v/>
      </c>
      <c r="G25" t="str">
        <f>IF(A25="","",IF(AND(E25=1,F25&lt;&gt;Lists!$Q$2),B25,""))</f>
        <v/>
      </c>
      <c r="H25" t="str">
        <f t="shared" si="1"/>
        <v>John</v>
      </c>
    </row>
    <row r="26" spans="1:8" x14ac:dyDescent="0.35">
      <c r="A26" s="51">
        <f t="shared" si="2"/>
        <v>46259</v>
      </c>
      <c r="B26" t="str">
        <f>IF(OR(A26="",Setup!$C$14=""),"",INDEX(Setup!$C$24:$I$25,INT(MOD(A26-Setup!$C$14,14)/7)+1,MOD(MOD(A26-Setup!$C$14,14),7)+1))</f>
        <v>John</v>
      </c>
      <c r="C26" t="str">
        <f>IF(A26="","",IFERROR(LOOKUP(2,1/(ISNUMBER('Changes Log'!$B$6:$B$505)*('Changes Log'!$B$6:$B$505&lt;=A26)*(((ISNUMBER('Changes Log'!$C$6:$C$505)*('Changes Log'!$C$6:$C$505&gt;=A26))+(('Changes Log'!$C$6:$C$505="")*('Changes Log'!$B$6:$B$505=A26)))&gt;0)*('Changes Log'!$D$6:$D$505&lt;&gt;"")),ROW('Changes Log'!$B$6:$B$505)),""))</f>
        <v/>
      </c>
      <c r="D26" t="str">
        <f>IF(A26="","",IF(C26="",B26,INDEX('Changes Log'!$D:$D,C26)))</f>
        <v>John</v>
      </c>
      <c r="E26">
        <f t="shared" si="0"/>
        <v>0</v>
      </c>
      <c r="F26" t="str">
        <f>IF(C26="","",INDEX('Changes Log'!$E:$E,C26))</f>
        <v/>
      </c>
      <c r="G26" t="str">
        <f>IF(A26="","",IF(AND(E26=1,F26&lt;&gt;Lists!$Q$2),B26,""))</f>
        <v/>
      </c>
      <c r="H26" t="str">
        <f t="shared" si="1"/>
        <v>John</v>
      </c>
    </row>
    <row r="27" spans="1:8" x14ac:dyDescent="0.35">
      <c r="A27" s="51">
        <f t="shared" si="2"/>
        <v>46260</v>
      </c>
      <c r="B27" t="str">
        <f>IF(OR(A27="",Setup!$C$14=""),"",INDEX(Setup!$C$24:$I$25,INT(MOD(A27-Setup!$C$14,14)/7)+1,MOD(MOD(A27-Setup!$C$14,14),7)+1))</f>
        <v>Jane</v>
      </c>
      <c r="C27" t="str">
        <f>IF(A27="","",IFERROR(LOOKUP(2,1/(ISNUMBER('Changes Log'!$B$6:$B$505)*('Changes Log'!$B$6:$B$505&lt;=A27)*(((ISNUMBER('Changes Log'!$C$6:$C$505)*('Changes Log'!$C$6:$C$505&gt;=A27))+(('Changes Log'!$C$6:$C$505="")*('Changes Log'!$B$6:$B$505=A27)))&gt;0)*('Changes Log'!$D$6:$D$505&lt;&gt;"")),ROW('Changes Log'!$B$6:$B$505)),""))</f>
        <v/>
      </c>
      <c r="D27" t="str">
        <f>IF(A27="","",IF(C27="",B27,INDEX('Changes Log'!$D:$D,C27)))</f>
        <v>Jane</v>
      </c>
      <c r="E27">
        <f t="shared" si="0"/>
        <v>0</v>
      </c>
      <c r="F27" t="str">
        <f>IF(C27="","",INDEX('Changes Log'!$E:$E,C27))</f>
        <v/>
      </c>
      <c r="G27" t="str">
        <f>IF(A27="","",IF(AND(E27=1,F27&lt;&gt;Lists!$Q$2),B27,""))</f>
        <v/>
      </c>
      <c r="H27" t="str">
        <f t="shared" si="1"/>
        <v>Jane</v>
      </c>
    </row>
    <row r="28" spans="1:8" x14ac:dyDescent="0.35">
      <c r="A28" s="51">
        <f t="shared" si="2"/>
        <v>46261</v>
      </c>
      <c r="B28" t="str">
        <f>IF(OR(A28="",Setup!$C$14=""),"",INDEX(Setup!$C$24:$I$25,INT(MOD(A28-Setup!$C$14,14)/7)+1,MOD(MOD(A28-Setup!$C$14,14),7)+1))</f>
        <v>Jane</v>
      </c>
      <c r="C28" t="str">
        <f>IF(A28="","",IFERROR(LOOKUP(2,1/(ISNUMBER('Changes Log'!$B$6:$B$505)*('Changes Log'!$B$6:$B$505&lt;=A28)*(((ISNUMBER('Changes Log'!$C$6:$C$505)*('Changes Log'!$C$6:$C$505&gt;=A28))+(('Changes Log'!$C$6:$C$505="")*('Changes Log'!$B$6:$B$505=A28)))&gt;0)*('Changes Log'!$D$6:$D$505&lt;&gt;"")),ROW('Changes Log'!$B$6:$B$505)),""))</f>
        <v/>
      </c>
      <c r="D28" t="str">
        <f>IF(A28="","",IF(C28="",B28,INDEX('Changes Log'!$D:$D,C28)))</f>
        <v>Jane</v>
      </c>
      <c r="E28">
        <f t="shared" si="0"/>
        <v>0</v>
      </c>
      <c r="F28" t="str">
        <f>IF(C28="","",INDEX('Changes Log'!$E:$E,C28))</f>
        <v/>
      </c>
      <c r="G28" t="str">
        <f>IF(A28="","",IF(AND(E28=1,F28&lt;&gt;Lists!$Q$2),B28,""))</f>
        <v/>
      </c>
      <c r="H28" t="str">
        <f t="shared" si="1"/>
        <v>Jane</v>
      </c>
    </row>
    <row r="29" spans="1:8" x14ac:dyDescent="0.35">
      <c r="A29" s="51">
        <f t="shared" si="2"/>
        <v>46262</v>
      </c>
      <c r="B29" t="str">
        <f>IF(OR(A29="",Setup!$C$14=""),"",INDEX(Setup!$C$24:$I$25,INT(MOD(A29-Setup!$C$14,14)/7)+1,MOD(MOD(A29-Setup!$C$14,14),7)+1))</f>
        <v>John</v>
      </c>
      <c r="C29" t="str">
        <f>IF(A29="","",IFERROR(LOOKUP(2,1/(ISNUMBER('Changes Log'!$B$6:$B$505)*('Changes Log'!$B$6:$B$505&lt;=A29)*(((ISNUMBER('Changes Log'!$C$6:$C$505)*('Changes Log'!$C$6:$C$505&gt;=A29))+(('Changes Log'!$C$6:$C$505="")*('Changes Log'!$B$6:$B$505=A29)))&gt;0)*('Changes Log'!$D$6:$D$505&lt;&gt;"")),ROW('Changes Log'!$B$6:$B$505)),""))</f>
        <v/>
      </c>
      <c r="D29" t="str">
        <f>IF(A29="","",IF(C29="",B29,INDEX('Changes Log'!$D:$D,C29)))</f>
        <v>John</v>
      </c>
      <c r="E29">
        <f t="shared" si="0"/>
        <v>0</v>
      </c>
      <c r="F29" t="str">
        <f>IF(C29="","",INDEX('Changes Log'!$E:$E,C29))</f>
        <v/>
      </c>
      <c r="G29" t="str">
        <f>IF(A29="","",IF(AND(E29=1,F29&lt;&gt;Lists!$Q$2),B29,""))</f>
        <v/>
      </c>
      <c r="H29" t="str">
        <f t="shared" si="1"/>
        <v>John</v>
      </c>
    </row>
    <row r="30" spans="1:8" x14ac:dyDescent="0.35">
      <c r="A30" s="51">
        <f t="shared" si="2"/>
        <v>46263</v>
      </c>
      <c r="B30" t="str">
        <f>IF(OR(A30="",Setup!$C$14=""),"",INDEX(Setup!$C$24:$I$25,INT(MOD(A30-Setup!$C$14,14)/7)+1,MOD(MOD(A30-Setup!$C$14,14),7)+1))</f>
        <v>John</v>
      </c>
      <c r="C30" t="str">
        <f>IF(A30="","",IFERROR(LOOKUP(2,1/(ISNUMBER('Changes Log'!$B$6:$B$505)*('Changes Log'!$B$6:$B$505&lt;=A30)*(((ISNUMBER('Changes Log'!$C$6:$C$505)*('Changes Log'!$C$6:$C$505&gt;=A30))+(('Changes Log'!$C$6:$C$505="")*('Changes Log'!$B$6:$B$505=A30)))&gt;0)*('Changes Log'!$D$6:$D$505&lt;&gt;"")),ROW('Changes Log'!$B$6:$B$505)),""))</f>
        <v/>
      </c>
      <c r="D30" t="str">
        <f>IF(A30="","",IF(C30="",B30,INDEX('Changes Log'!$D:$D,C30)))</f>
        <v>John</v>
      </c>
      <c r="E30">
        <f t="shared" si="0"/>
        <v>0</v>
      </c>
      <c r="F30" t="str">
        <f>IF(C30="","",INDEX('Changes Log'!$E:$E,C30))</f>
        <v/>
      </c>
      <c r="G30" t="str">
        <f>IF(A30="","",IF(AND(E30=1,F30&lt;&gt;Lists!$Q$2),B30,""))</f>
        <v/>
      </c>
      <c r="H30" t="str">
        <f t="shared" si="1"/>
        <v>John</v>
      </c>
    </row>
    <row r="31" spans="1:8" x14ac:dyDescent="0.35">
      <c r="A31" s="51">
        <f t="shared" si="2"/>
        <v>46264</v>
      </c>
      <c r="B31" t="str">
        <f>IF(OR(A31="",Setup!$C$14=""),"",INDEX(Setup!$C$24:$I$25,INT(MOD(A31-Setup!$C$14,14)/7)+1,MOD(MOD(A31-Setup!$C$14,14),7)+1))</f>
        <v>John</v>
      </c>
      <c r="C31" t="str">
        <f>IF(A31="","",IFERROR(LOOKUP(2,1/(ISNUMBER('Changes Log'!$B$6:$B$505)*('Changes Log'!$B$6:$B$505&lt;=A31)*(((ISNUMBER('Changes Log'!$C$6:$C$505)*('Changes Log'!$C$6:$C$505&gt;=A31))+(('Changes Log'!$C$6:$C$505="")*('Changes Log'!$B$6:$B$505=A31)))&gt;0)*('Changes Log'!$D$6:$D$505&lt;&gt;"")),ROW('Changes Log'!$B$6:$B$505)),""))</f>
        <v/>
      </c>
      <c r="D31" t="str">
        <f>IF(A31="","",IF(C31="",B31,INDEX('Changes Log'!$D:$D,C31)))</f>
        <v>John</v>
      </c>
      <c r="E31">
        <f t="shared" si="0"/>
        <v>0</v>
      </c>
      <c r="F31" t="str">
        <f>IF(C31="","",INDEX('Changes Log'!$E:$E,C31))</f>
        <v/>
      </c>
      <c r="G31" t="str">
        <f>IF(A31="","",IF(AND(E31=1,F31&lt;&gt;Lists!$Q$2),B31,""))</f>
        <v/>
      </c>
      <c r="H31" t="str">
        <f t="shared" si="1"/>
        <v>John</v>
      </c>
    </row>
    <row r="32" spans="1:8" x14ac:dyDescent="0.35">
      <c r="A32" s="51">
        <f t="shared" si="2"/>
        <v>46265</v>
      </c>
      <c r="B32" t="str">
        <f>IF(OR(A32="",Setup!$C$14=""),"",INDEX(Setup!$C$24:$I$25,INT(MOD(A32-Setup!$C$14,14)/7)+1,MOD(MOD(A32-Setup!$C$14,14),7)+1))</f>
        <v>Jane</v>
      </c>
      <c r="C32" t="str">
        <f>IF(A32="","",IFERROR(LOOKUP(2,1/(ISNUMBER('Changes Log'!$B$6:$B$505)*('Changes Log'!$B$6:$B$505&lt;=A32)*(((ISNUMBER('Changes Log'!$C$6:$C$505)*('Changes Log'!$C$6:$C$505&gt;=A32))+(('Changes Log'!$C$6:$C$505="")*('Changes Log'!$B$6:$B$505=A32)))&gt;0)*('Changes Log'!$D$6:$D$505&lt;&gt;"")),ROW('Changes Log'!$B$6:$B$505)),""))</f>
        <v/>
      </c>
      <c r="D32" t="str">
        <f>IF(A32="","",IF(C32="",B32,INDEX('Changes Log'!$D:$D,C32)))</f>
        <v>Jane</v>
      </c>
      <c r="E32">
        <f t="shared" si="0"/>
        <v>0</v>
      </c>
      <c r="F32" t="str">
        <f>IF(C32="","",INDEX('Changes Log'!$E:$E,C32))</f>
        <v/>
      </c>
      <c r="G32" t="str">
        <f>IF(A32="","",IF(AND(E32=1,F32&lt;&gt;Lists!$Q$2),B32,""))</f>
        <v/>
      </c>
      <c r="H32" t="str">
        <f t="shared" si="1"/>
        <v>Jane</v>
      </c>
    </row>
    <row r="33" spans="1:8" x14ac:dyDescent="0.35">
      <c r="A33" s="51">
        <f t="shared" si="2"/>
        <v>46266</v>
      </c>
      <c r="B33" t="str">
        <f>IF(OR(A33="",Setup!$C$14=""),"",INDEX(Setup!$C$24:$I$25,INT(MOD(A33-Setup!$C$14,14)/7)+1,MOD(MOD(A33-Setup!$C$14,14),7)+1))</f>
        <v>Jane</v>
      </c>
      <c r="C33" t="str">
        <f>IF(A33="","",IFERROR(LOOKUP(2,1/(ISNUMBER('Changes Log'!$B$6:$B$505)*('Changes Log'!$B$6:$B$505&lt;=A33)*(((ISNUMBER('Changes Log'!$C$6:$C$505)*('Changes Log'!$C$6:$C$505&gt;=A33))+(('Changes Log'!$C$6:$C$505="")*('Changes Log'!$B$6:$B$505=A33)))&gt;0)*('Changes Log'!$D$6:$D$505&lt;&gt;"")),ROW('Changes Log'!$B$6:$B$505)),""))</f>
        <v/>
      </c>
      <c r="D33" t="str">
        <f>IF(A33="","",IF(C33="",B33,INDEX('Changes Log'!$D:$D,C33)))</f>
        <v>Jane</v>
      </c>
      <c r="E33">
        <f t="shared" si="0"/>
        <v>0</v>
      </c>
      <c r="F33" t="str">
        <f>IF(C33="","",INDEX('Changes Log'!$E:$E,C33))</f>
        <v/>
      </c>
      <c r="G33" t="str">
        <f>IF(A33="","",IF(AND(E33=1,F33&lt;&gt;Lists!$Q$2),B33,""))</f>
        <v/>
      </c>
      <c r="H33" t="str">
        <f t="shared" si="1"/>
        <v>Jane</v>
      </c>
    </row>
    <row r="34" spans="1:8" x14ac:dyDescent="0.35">
      <c r="A34" s="51">
        <f t="shared" si="2"/>
        <v>46267</v>
      </c>
      <c r="B34" t="str">
        <f>IF(OR(A34="",Setup!$C$14=""),"",INDEX(Setup!$C$24:$I$25,INT(MOD(A34-Setup!$C$14,14)/7)+1,MOD(MOD(A34-Setup!$C$14,14),7)+1))</f>
        <v>John</v>
      </c>
      <c r="C34" t="str">
        <f>IF(A34="","",IFERROR(LOOKUP(2,1/(ISNUMBER('Changes Log'!$B$6:$B$505)*('Changes Log'!$B$6:$B$505&lt;=A34)*(((ISNUMBER('Changes Log'!$C$6:$C$505)*('Changes Log'!$C$6:$C$505&gt;=A34))+(('Changes Log'!$C$6:$C$505="")*('Changes Log'!$B$6:$B$505=A34)))&gt;0)*('Changes Log'!$D$6:$D$505&lt;&gt;"")),ROW('Changes Log'!$B$6:$B$505)),""))</f>
        <v/>
      </c>
      <c r="D34" t="str">
        <f>IF(A34="","",IF(C34="",B34,INDEX('Changes Log'!$D:$D,C34)))</f>
        <v>John</v>
      </c>
      <c r="E34">
        <f t="shared" si="0"/>
        <v>0</v>
      </c>
      <c r="F34" t="str">
        <f>IF(C34="","",INDEX('Changes Log'!$E:$E,C34))</f>
        <v/>
      </c>
      <c r="G34" t="str">
        <f>IF(A34="","",IF(AND(E34=1,F34&lt;&gt;Lists!$Q$2),B34,""))</f>
        <v/>
      </c>
      <c r="H34" t="str">
        <f t="shared" si="1"/>
        <v>John</v>
      </c>
    </row>
    <row r="35" spans="1:8" x14ac:dyDescent="0.35">
      <c r="A35" s="51">
        <f t="shared" si="2"/>
        <v>46268</v>
      </c>
      <c r="B35" t="str">
        <f>IF(OR(A35="",Setup!$C$14=""),"",INDEX(Setup!$C$24:$I$25,INT(MOD(A35-Setup!$C$14,14)/7)+1,MOD(MOD(A35-Setup!$C$14,14),7)+1))</f>
        <v>John</v>
      </c>
      <c r="C35" t="str">
        <f>IF(A35="","",IFERROR(LOOKUP(2,1/(ISNUMBER('Changes Log'!$B$6:$B$505)*('Changes Log'!$B$6:$B$505&lt;=A35)*(((ISNUMBER('Changes Log'!$C$6:$C$505)*('Changes Log'!$C$6:$C$505&gt;=A35))+(('Changes Log'!$C$6:$C$505="")*('Changes Log'!$B$6:$B$505=A35)))&gt;0)*('Changes Log'!$D$6:$D$505&lt;&gt;"")),ROW('Changes Log'!$B$6:$B$505)),""))</f>
        <v/>
      </c>
      <c r="D35" t="str">
        <f>IF(A35="","",IF(C35="",B35,INDEX('Changes Log'!$D:$D,C35)))</f>
        <v>John</v>
      </c>
      <c r="E35">
        <f t="shared" si="0"/>
        <v>0</v>
      </c>
      <c r="F35" t="str">
        <f>IF(C35="","",INDEX('Changes Log'!$E:$E,C35))</f>
        <v/>
      </c>
      <c r="G35" t="str">
        <f>IF(A35="","",IF(AND(E35=1,F35&lt;&gt;Lists!$Q$2),B35,""))</f>
        <v/>
      </c>
      <c r="H35" t="str">
        <f t="shared" si="1"/>
        <v>John</v>
      </c>
    </row>
    <row r="36" spans="1:8" x14ac:dyDescent="0.35">
      <c r="A36" s="51">
        <f t="shared" si="2"/>
        <v>46269</v>
      </c>
      <c r="B36" t="str">
        <f>IF(OR(A36="",Setup!$C$14=""),"",INDEX(Setup!$C$24:$I$25,INT(MOD(A36-Setup!$C$14,14)/7)+1,MOD(MOD(A36-Setup!$C$14,14),7)+1))</f>
        <v>Jane</v>
      </c>
      <c r="C36" t="str">
        <f>IF(A36="","",IFERROR(LOOKUP(2,1/(ISNUMBER('Changes Log'!$B$6:$B$505)*('Changes Log'!$B$6:$B$505&lt;=A36)*(((ISNUMBER('Changes Log'!$C$6:$C$505)*('Changes Log'!$C$6:$C$505&gt;=A36))+(('Changes Log'!$C$6:$C$505="")*('Changes Log'!$B$6:$B$505=A36)))&gt;0)*('Changes Log'!$D$6:$D$505&lt;&gt;"")),ROW('Changes Log'!$B$6:$B$505)),""))</f>
        <v/>
      </c>
      <c r="D36" t="str">
        <f>IF(A36="","",IF(C36="",B36,INDEX('Changes Log'!$D:$D,C36)))</f>
        <v>Jane</v>
      </c>
      <c r="E36">
        <f t="shared" si="0"/>
        <v>0</v>
      </c>
      <c r="F36" t="str">
        <f>IF(C36="","",INDEX('Changes Log'!$E:$E,C36))</f>
        <v/>
      </c>
      <c r="G36" t="str">
        <f>IF(A36="","",IF(AND(E36=1,F36&lt;&gt;Lists!$Q$2),B36,""))</f>
        <v/>
      </c>
      <c r="H36" t="str">
        <f t="shared" si="1"/>
        <v>Jane</v>
      </c>
    </row>
    <row r="37" spans="1:8" x14ac:dyDescent="0.35">
      <c r="A37" s="51">
        <f t="shared" si="2"/>
        <v>46270</v>
      </c>
      <c r="B37" t="str">
        <f>IF(OR(A37="",Setup!$C$14=""),"",INDEX(Setup!$C$24:$I$25,INT(MOD(A37-Setup!$C$14,14)/7)+1,MOD(MOD(A37-Setup!$C$14,14),7)+1))</f>
        <v>Jane</v>
      </c>
      <c r="C37" t="str">
        <f>IF(A37="","",IFERROR(LOOKUP(2,1/(ISNUMBER('Changes Log'!$B$6:$B$505)*('Changes Log'!$B$6:$B$505&lt;=A37)*(((ISNUMBER('Changes Log'!$C$6:$C$505)*('Changes Log'!$C$6:$C$505&gt;=A37))+(('Changes Log'!$C$6:$C$505="")*('Changes Log'!$B$6:$B$505=A37)))&gt;0)*('Changes Log'!$D$6:$D$505&lt;&gt;"")),ROW('Changes Log'!$B$6:$B$505)),""))</f>
        <v/>
      </c>
      <c r="D37" t="str">
        <f>IF(A37="","",IF(C37="",B37,INDEX('Changes Log'!$D:$D,C37)))</f>
        <v>Jane</v>
      </c>
      <c r="E37">
        <f t="shared" si="0"/>
        <v>0</v>
      </c>
      <c r="F37" t="str">
        <f>IF(C37="","",INDEX('Changes Log'!$E:$E,C37))</f>
        <v/>
      </c>
      <c r="G37" t="str">
        <f>IF(A37="","",IF(AND(E37=1,F37&lt;&gt;Lists!$Q$2),B37,""))</f>
        <v/>
      </c>
      <c r="H37" t="str">
        <f t="shared" si="1"/>
        <v>Jane</v>
      </c>
    </row>
    <row r="38" spans="1:8" x14ac:dyDescent="0.35">
      <c r="A38" s="51">
        <f t="shared" si="2"/>
        <v>46271</v>
      </c>
      <c r="B38" t="str">
        <f>IF(OR(A38="",Setup!$C$14=""),"",INDEX(Setup!$C$24:$I$25,INT(MOD(A38-Setup!$C$14,14)/7)+1,MOD(MOD(A38-Setup!$C$14,14),7)+1))</f>
        <v>Jane</v>
      </c>
      <c r="C38" t="str">
        <f>IF(A38="","",IFERROR(LOOKUP(2,1/(ISNUMBER('Changes Log'!$B$6:$B$505)*('Changes Log'!$B$6:$B$505&lt;=A38)*(((ISNUMBER('Changes Log'!$C$6:$C$505)*('Changes Log'!$C$6:$C$505&gt;=A38))+(('Changes Log'!$C$6:$C$505="")*('Changes Log'!$B$6:$B$505=A38)))&gt;0)*('Changes Log'!$D$6:$D$505&lt;&gt;"")),ROW('Changes Log'!$B$6:$B$505)),""))</f>
        <v/>
      </c>
      <c r="D38" t="str">
        <f>IF(A38="","",IF(C38="",B38,INDEX('Changes Log'!$D:$D,C38)))</f>
        <v>Jane</v>
      </c>
      <c r="E38">
        <f t="shared" si="0"/>
        <v>0</v>
      </c>
      <c r="F38" t="str">
        <f>IF(C38="","",INDEX('Changes Log'!$E:$E,C38))</f>
        <v/>
      </c>
      <c r="G38" t="str">
        <f>IF(A38="","",IF(AND(E38=1,F38&lt;&gt;Lists!$Q$2),B38,""))</f>
        <v/>
      </c>
      <c r="H38" t="str">
        <f t="shared" si="1"/>
        <v>Jane</v>
      </c>
    </row>
    <row r="39" spans="1:8" x14ac:dyDescent="0.35">
      <c r="A39" s="51">
        <f t="shared" si="2"/>
        <v>46272</v>
      </c>
      <c r="B39" t="str">
        <f>IF(OR(A39="",Setup!$C$14=""),"",INDEX(Setup!$C$24:$I$25,INT(MOD(A39-Setup!$C$14,14)/7)+1,MOD(MOD(A39-Setup!$C$14,14),7)+1))</f>
        <v>John</v>
      </c>
      <c r="C39" t="str">
        <f>IF(A39="","",IFERROR(LOOKUP(2,1/(ISNUMBER('Changes Log'!$B$6:$B$505)*('Changes Log'!$B$6:$B$505&lt;=A39)*(((ISNUMBER('Changes Log'!$C$6:$C$505)*('Changes Log'!$C$6:$C$505&gt;=A39))+(('Changes Log'!$C$6:$C$505="")*('Changes Log'!$B$6:$B$505=A39)))&gt;0)*('Changes Log'!$D$6:$D$505&lt;&gt;"")),ROW('Changes Log'!$B$6:$B$505)),""))</f>
        <v/>
      </c>
      <c r="D39" t="str">
        <f>IF(A39="","",IF(C39="",B39,INDEX('Changes Log'!$D:$D,C39)))</f>
        <v>John</v>
      </c>
      <c r="E39">
        <f t="shared" si="0"/>
        <v>0</v>
      </c>
      <c r="F39" t="str">
        <f>IF(C39="","",INDEX('Changes Log'!$E:$E,C39))</f>
        <v/>
      </c>
      <c r="G39" t="str">
        <f>IF(A39="","",IF(AND(E39=1,F39&lt;&gt;Lists!$Q$2),B39,""))</f>
        <v/>
      </c>
      <c r="H39" t="str">
        <f t="shared" si="1"/>
        <v>John</v>
      </c>
    </row>
    <row r="40" spans="1:8" x14ac:dyDescent="0.35">
      <c r="A40" s="51">
        <f t="shared" si="2"/>
        <v>46273</v>
      </c>
      <c r="B40" t="str">
        <f>IF(OR(A40="",Setup!$C$14=""),"",INDEX(Setup!$C$24:$I$25,INT(MOD(A40-Setup!$C$14,14)/7)+1,MOD(MOD(A40-Setup!$C$14,14),7)+1))</f>
        <v>John</v>
      </c>
      <c r="C40" t="str">
        <f>IF(A40="","",IFERROR(LOOKUP(2,1/(ISNUMBER('Changes Log'!$B$6:$B$505)*('Changes Log'!$B$6:$B$505&lt;=A40)*(((ISNUMBER('Changes Log'!$C$6:$C$505)*('Changes Log'!$C$6:$C$505&gt;=A40))+(('Changes Log'!$C$6:$C$505="")*('Changes Log'!$B$6:$B$505=A40)))&gt;0)*('Changes Log'!$D$6:$D$505&lt;&gt;"")),ROW('Changes Log'!$B$6:$B$505)),""))</f>
        <v/>
      </c>
      <c r="D40" t="str">
        <f>IF(A40="","",IF(C40="",B40,INDEX('Changes Log'!$D:$D,C40)))</f>
        <v>John</v>
      </c>
      <c r="E40">
        <f t="shared" si="0"/>
        <v>0</v>
      </c>
      <c r="F40" t="str">
        <f>IF(C40="","",INDEX('Changes Log'!$E:$E,C40))</f>
        <v/>
      </c>
      <c r="G40" t="str">
        <f>IF(A40="","",IF(AND(E40=1,F40&lt;&gt;Lists!$Q$2),B40,""))</f>
        <v/>
      </c>
      <c r="H40" t="str">
        <f t="shared" si="1"/>
        <v>John</v>
      </c>
    </row>
    <row r="41" spans="1:8" x14ac:dyDescent="0.35">
      <c r="A41" s="51">
        <f t="shared" si="2"/>
        <v>46274</v>
      </c>
      <c r="B41" t="str">
        <f>IF(OR(A41="",Setup!$C$14=""),"",INDEX(Setup!$C$24:$I$25,INT(MOD(A41-Setup!$C$14,14)/7)+1,MOD(MOD(A41-Setup!$C$14,14),7)+1))</f>
        <v>Jane</v>
      </c>
      <c r="C41" t="str">
        <f>IF(A41="","",IFERROR(LOOKUP(2,1/(ISNUMBER('Changes Log'!$B$6:$B$505)*('Changes Log'!$B$6:$B$505&lt;=A41)*(((ISNUMBER('Changes Log'!$C$6:$C$505)*('Changes Log'!$C$6:$C$505&gt;=A41))+(('Changes Log'!$C$6:$C$505="")*('Changes Log'!$B$6:$B$505=A41)))&gt;0)*('Changes Log'!$D$6:$D$505&lt;&gt;"")),ROW('Changes Log'!$B$6:$B$505)),""))</f>
        <v/>
      </c>
      <c r="D41" t="str">
        <f>IF(A41="","",IF(C41="",B41,INDEX('Changes Log'!$D:$D,C41)))</f>
        <v>Jane</v>
      </c>
      <c r="E41">
        <f t="shared" si="0"/>
        <v>0</v>
      </c>
      <c r="F41" t="str">
        <f>IF(C41="","",INDEX('Changes Log'!$E:$E,C41))</f>
        <v/>
      </c>
      <c r="G41" t="str">
        <f>IF(A41="","",IF(AND(E41=1,F41&lt;&gt;Lists!$Q$2),B41,""))</f>
        <v/>
      </c>
      <c r="H41" t="str">
        <f t="shared" si="1"/>
        <v>Jane</v>
      </c>
    </row>
    <row r="42" spans="1:8" x14ac:dyDescent="0.35">
      <c r="A42" s="51">
        <f t="shared" si="2"/>
        <v>46275</v>
      </c>
      <c r="B42" t="str">
        <f>IF(OR(A42="",Setup!$C$14=""),"",INDEX(Setup!$C$24:$I$25,INT(MOD(A42-Setup!$C$14,14)/7)+1,MOD(MOD(A42-Setup!$C$14,14),7)+1))</f>
        <v>Jane</v>
      </c>
      <c r="C42" t="str">
        <f>IF(A42="","",IFERROR(LOOKUP(2,1/(ISNUMBER('Changes Log'!$B$6:$B$505)*('Changes Log'!$B$6:$B$505&lt;=A42)*(((ISNUMBER('Changes Log'!$C$6:$C$505)*('Changes Log'!$C$6:$C$505&gt;=A42))+(('Changes Log'!$C$6:$C$505="")*('Changes Log'!$B$6:$B$505=A42)))&gt;0)*('Changes Log'!$D$6:$D$505&lt;&gt;"")),ROW('Changes Log'!$B$6:$B$505)),""))</f>
        <v/>
      </c>
      <c r="D42" t="str">
        <f>IF(A42="","",IF(C42="",B42,INDEX('Changes Log'!$D:$D,C42)))</f>
        <v>Jane</v>
      </c>
      <c r="E42">
        <f t="shared" si="0"/>
        <v>0</v>
      </c>
      <c r="F42" t="str">
        <f>IF(C42="","",INDEX('Changes Log'!$E:$E,C42))</f>
        <v/>
      </c>
      <c r="G42" t="str">
        <f>IF(A42="","",IF(AND(E42=1,F42&lt;&gt;Lists!$Q$2),B42,""))</f>
        <v/>
      </c>
      <c r="H42" t="str">
        <f t="shared" si="1"/>
        <v>Jane</v>
      </c>
    </row>
    <row r="43" spans="1:8" x14ac:dyDescent="0.35">
      <c r="A43" s="51">
        <f t="shared" si="2"/>
        <v>46276</v>
      </c>
      <c r="B43" t="str">
        <f>IF(OR(A43="",Setup!$C$14=""),"",INDEX(Setup!$C$24:$I$25,INT(MOD(A43-Setup!$C$14,14)/7)+1,MOD(MOD(A43-Setup!$C$14,14),7)+1))</f>
        <v>John</v>
      </c>
      <c r="C43" t="str">
        <f>IF(A43="","",IFERROR(LOOKUP(2,1/(ISNUMBER('Changes Log'!$B$6:$B$505)*('Changes Log'!$B$6:$B$505&lt;=A43)*(((ISNUMBER('Changes Log'!$C$6:$C$505)*('Changes Log'!$C$6:$C$505&gt;=A43))+(('Changes Log'!$C$6:$C$505="")*('Changes Log'!$B$6:$B$505=A43)))&gt;0)*('Changes Log'!$D$6:$D$505&lt;&gt;"")),ROW('Changes Log'!$B$6:$B$505)),""))</f>
        <v/>
      </c>
      <c r="D43" t="str">
        <f>IF(A43="","",IF(C43="",B43,INDEX('Changes Log'!$D:$D,C43)))</f>
        <v>John</v>
      </c>
      <c r="E43">
        <f t="shared" si="0"/>
        <v>0</v>
      </c>
      <c r="F43" t="str">
        <f>IF(C43="","",INDEX('Changes Log'!$E:$E,C43))</f>
        <v/>
      </c>
      <c r="G43" t="str">
        <f>IF(A43="","",IF(AND(E43=1,F43&lt;&gt;Lists!$Q$2),B43,""))</f>
        <v/>
      </c>
      <c r="H43" t="str">
        <f t="shared" si="1"/>
        <v>John</v>
      </c>
    </row>
    <row r="44" spans="1:8" x14ac:dyDescent="0.35">
      <c r="A44" s="51">
        <f t="shared" si="2"/>
        <v>46277</v>
      </c>
      <c r="B44" t="str">
        <f>IF(OR(A44="",Setup!$C$14=""),"",INDEX(Setup!$C$24:$I$25,INT(MOD(A44-Setup!$C$14,14)/7)+1,MOD(MOD(A44-Setup!$C$14,14),7)+1))</f>
        <v>John</v>
      </c>
      <c r="C44" t="str">
        <f>IF(A44="","",IFERROR(LOOKUP(2,1/(ISNUMBER('Changes Log'!$B$6:$B$505)*('Changes Log'!$B$6:$B$505&lt;=A44)*(((ISNUMBER('Changes Log'!$C$6:$C$505)*('Changes Log'!$C$6:$C$505&gt;=A44))+(('Changes Log'!$C$6:$C$505="")*('Changes Log'!$B$6:$B$505=A44)))&gt;0)*('Changes Log'!$D$6:$D$505&lt;&gt;"")),ROW('Changes Log'!$B$6:$B$505)),""))</f>
        <v/>
      </c>
      <c r="D44" t="str">
        <f>IF(A44="","",IF(C44="",B44,INDEX('Changes Log'!$D:$D,C44)))</f>
        <v>John</v>
      </c>
      <c r="E44">
        <f t="shared" si="0"/>
        <v>0</v>
      </c>
      <c r="F44" t="str">
        <f>IF(C44="","",INDEX('Changes Log'!$E:$E,C44))</f>
        <v/>
      </c>
      <c r="G44" t="str">
        <f>IF(A44="","",IF(AND(E44=1,F44&lt;&gt;Lists!$Q$2),B44,""))</f>
        <v/>
      </c>
      <c r="H44" t="str">
        <f t="shared" si="1"/>
        <v>John</v>
      </c>
    </row>
    <row r="45" spans="1:8" x14ac:dyDescent="0.35">
      <c r="A45" s="51">
        <f t="shared" si="2"/>
        <v>46278</v>
      </c>
      <c r="B45" t="str">
        <f>IF(OR(A45="",Setup!$C$14=""),"",INDEX(Setup!$C$24:$I$25,INT(MOD(A45-Setup!$C$14,14)/7)+1,MOD(MOD(A45-Setup!$C$14,14),7)+1))</f>
        <v>John</v>
      </c>
      <c r="C45" t="str">
        <f>IF(A45="","",IFERROR(LOOKUP(2,1/(ISNUMBER('Changes Log'!$B$6:$B$505)*('Changes Log'!$B$6:$B$505&lt;=A45)*(((ISNUMBER('Changes Log'!$C$6:$C$505)*('Changes Log'!$C$6:$C$505&gt;=A45))+(('Changes Log'!$C$6:$C$505="")*('Changes Log'!$B$6:$B$505=A45)))&gt;0)*('Changes Log'!$D$6:$D$505&lt;&gt;"")),ROW('Changes Log'!$B$6:$B$505)),""))</f>
        <v/>
      </c>
      <c r="D45" t="str">
        <f>IF(A45="","",IF(C45="",B45,INDEX('Changes Log'!$D:$D,C45)))</f>
        <v>John</v>
      </c>
      <c r="E45">
        <f t="shared" si="0"/>
        <v>0</v>
      </c>
      <c r="F45" t="str">
        <f>IF(C45="","",INDEX('Changes Log'!$E:$E,C45))</f>
        <v/>
      </c>
      <c r="G45" t="str">
        <f>IF(A45="","",IF(AND(E45=1,F45&lt;&gt;Lists!$Q$2),B45,""))</f>
        <v/>
      </c>
      <c r="H45" t="str">
        <f t="shared" si="1"/>
        <v>John</v>
      </c>
    </row>
    <row r="46" spans="1:8" x14ac:dyDescent="0.35">
      <c r="A46" s="51">
        <f t="shared" si="2"/>
        <v>46279</v>
      </c>
      <c r="B46" t="str">
        <f>IF(OR(A46="",Setup!$C$14=""),"",INDEX(Setup!$C$24:$I$25,INT(MOD(A46-Setup!$C$14,14)/7)+1,MOD(MOD(A46-Setup!$C$14,14),7)+1))</f>
        <v>Jane</v>
      </c>
      <c r="C46" t="str">
        <f>IF(A46="","",IFERROR(LOOKUP(2,1/(ISNUMBER('Changes Log'!$B$6:$B$505)*('Changes Log'!$B$6:$B$505&lt;=A46)*(((ISNUMBER('Changes Log'!$C$6:$C$505)*('Changes Log'!$C$6:$C$505&gt;=A46))+(('Changes Log'!$C$6:$C$505="")*('Changes Log'!$B$6:$B$505=A46)))&gt;0)*('Changes Log'!$D$6:$D$505&lt;&gt;"")),ROW('Changes Log'!$B$6:$B$505)),""))</f>
        <v/>
      </c>
      <c r="D46" t="str">
        <f>IF(A46="","",IF(C46="",B46,INDEX('Changes Log'!$D:$D,C46)))</f>
        <v>Jane</v>
      </c>
      <c r="E46">
        <f t="shared" si="0"/>
        <v>0</v>
      </c>
      <c r="F46" t="str">
        <f>IF(C46="","",INDEX('Changes Log'!$E:$E,C46))</f>
        <v/>
      </c>
      <c r="G46" t="str">
        <f>IF(A46="","",IF(AND(E46=1,F46&lt;&gt;Lists!$Q$2),B46,""))</f>
        <v/>
      </c>
      <c r="H46" t="str">
        <f t="shared" si="1"/>
        <v>Jane</v>
      </c>
    </row>
    <row r="47" spans="1:8" x14ac:dyDescent="0.35">
      <c r="A47" s="51">
        <f t="shared" si="2"/>
        <v>46280</v>
      </c>
      <c r="B47" t="str">
        <f>IF(OR(A47="",Setup!$C$14=""),"",INDEX(Setup!$C$24:$I$25,INT(MOD(A47-Setup!$C$14,14)/7)+1,MOD(MOD(A47-Setup!$C$14,14),7)+1))</f>
        <v>Jane</v>
      </c>
      <c r="C47" t="str">
        <f>IF(A47="","",IFERROR(LOOKUP(2,1/(ISNUMBER('Changes Log'!$B$6:$B$505)*('Changes Log'!$B$6:$B$505&lt;=A47)*(((ISNUMBER('Changes Log'!$C$6:$C$505)*('Changes Log'!$C$6:$C$505&gt;=A47))+(('Changes Log'!$C$6:$C$505="")*('Changes Log'!$B$6:$B$505=A47)))&gt;0)*('Changes Log'!$D$6:$D$505&lt;&gt;"")),ROW('Changes Log'!$B$6:$B$505)),""))</f>
        <v/>
      </c>
      <c r="D47" t="str">
        <f>IF(A47="","",IF(C47="",B47,INDEX('Changes Log'!$D:$D,C47)))</f>
        <v>Jane</v>
      </c>
      <c r="E47">
        <f t="shared" si="0"/>
        <v>0</v>
      </c>
      <c r="F47" t="str">
        <f>IF(C47="","",INDEX('Changes Log'!$E:$E,C47))</f>
        <v/>
      </c>
      <c r="G47" t="str">
        <f>IF(A47="","",IF(AND(E47=1,F47&lt;&gt;Lists!$Q$2),B47,""))</f>
        <v/>
      </c>
      <c r="H47" t="str">
        <f t="shared" si="1"/>
        <v>Jane</v>
      </c>
    </row>
    <row r="48" spans="1:8" x14ac:dyDescent="0.35">
      <c r="A48" s="51">
        <f t="shared" si="2"/>
        <v>46281</v>
      </c>
      <c r="B48" t="str">
        <f>IF(OR(A48="",Setup!$C$14=""),"",INDEX(Setup!$C$24:$I$25,INT(MOD(A48-Setup!$C$14,14)/7)+1,MOD(MOD(A48-Setup!$C$14,14),7)+1))</f>
        <v>John</v>
      </c>
      <c r="C48" t="str">
        <f>IF(A48="","",IFERROR(LOOKUP(2,1/(ISNUMBER('Changes Log'!$B$6:$B$505)*('Changes Log'!$B$6:$B$505&lt;=A48)*(((ISNUMBER('Changes Log'!$C$6:$C$505)*('Changes Log'!$C$6:$C$505&gt;=A48))+(('Changes Log'!$C$6:$C$505="")*('Changes Log'!$B$6:$B$505=A48)))&gt;0)*('Changes Log'!$D$6:$D$505&lt;&gt;"")),ROW('Changes Log'!$B$6:$B$505)),""))</f>
        <v/>
      </c>
      <c r="D48" t="str">
        <f>IF(A48="","",IF(C48="",B48,INDEX('Changes Log'!$D:$D,C48)))</f>
        <v>John</v>
      </c>
      <c r="E48">
        <f t="shared" si="0"/>
        <v>0</v>
      </c>
      <c r="F48" t="str">
        <f>IF(C48="","",INDEX('Changes Log'!$E:$E,C48))</f>
        <v/>
      </c>
      <c r="G48" t="str">
        <f>IF(A48="","",IF(AND(E48=1,F48&lt;&gt;Lists!$Q$2),B48,""))</f>
        <v/>
      </c>
      <c r="H48" t="str">
        <f t="shared" si="1"/>
        <v>John</v>
      </c>
    </row>
    <row r="49" spans="1:8" x14ac:dyDescent="0.35">
      <c r="A49" s="51">
        <f t="shared" si="2"/>
        <v>46282</v>
      </c>
      <c r="B49" t="str">
        <f>IF(OR(A49="",Setup!$C$14=""),"",INDEX(Setup!$C$24:$I$25,INT(MOD(A49-Setup!$C$14,14)/7)+1,MOD(MOD(A49-Setup!$C$14,14),7)+1))</f>
        <v>John</v>
      </c>
      <c r="C49" t="str">
        <f>IF(A49="","",IFERROR(LOOKUP(2,1/(ISNUMBER('Changes Log'!$B$6:$B$505)*('Changes Log'!$B$6:$B$505&lt;=A49)*(((ISNUMBER('Changes Log'!$C$6:$C$505)*('Changes Log'!$C$6:$C$505&gt;=A49))+(('Changes Log'!$C$6:$C$505="")*('Changes Log'!$B$6:$B$505=A49)))&gt;0)*('Changes Log'!$D$6:$D$505&lt;&gt;"")),ROW('Changes Log'!$B$6:$B$505)),""))</f>
        <v/>
      </c>
      <c r="D49" t="str">
        <f>IF(A49="","",IF(C49="",B49,INDEX('Changes Log'!$D:$D,C49)))</f>
        <v>John</v>
      </c>
      <c r="E49">
        <f t="shared" si="0"/>
        <v>0</v>
      </c>
      <c r="F49" t="str">
        <f>IF(C49="","",INDEX('Changes Log'!$E:$E,C49))</f>
        <v/>
      </c>
      <c r="G49" t="str">
        <f>IF(A49="","",IF(AND(E49=1,F49&lt;&gt;Lists!$Q$2),B49,""))</f>
        <v/>
      </c>
      <c r="H49" t="str">
        <f t="shared" si="1"/>
        <v>John</v>
      </c>
    </row>
    <row r="50" spans="1:8" x14ac:dyDescent="0.35">
      <c r="A50" s="51">
        <f t="shared" si="2"/>
        <v>46283</v>
      </c>
      <c r="B50" t="str">
        <f>IF(OR(A50="",Setup!$C$14=""),"",INDEX(Setup!$C$24:$I$25,INT(MOD(A50-Setup!$C$14,14)/7)+1,MOD(MOD(A50-Setup!$C$14,14),7)+1))</f>
        <v>Jane</v>
      </c>
      <c r="C50" t="str">
        <f>IF(A50="","",IFERROR(LOOKUP(2,1/(ISNUMBER('Changes Log'!$B$6:$B$505)*('Changes Log'!$B$6:$B$505&lt;=A50)*(((ISNUMBER('Changes Log'!$C$6:$C$505)*('Changes Log'!$C$6:$C$505&gt;=A50))+(('Changes Log'!$C$6:$C$505="")*('Changes Log'!$B$6:$B$505=A50)))&gt;0)*('Changes Log'!$D$6:$D$505&lt;&gt;"")),ROW('Changes Log'!$B$6:$B$505)),""))</f>
        <v/>
      </c>
      <c r="D50" t="str">
        <f>IF(A50="","",IF(C50="",B50,INDEX('Changes Log'!$D:$D,C50)))</f>
        <v>Jane</v>
      </c>
      <c r="E50">
        <f t="shared" si="0"/>
        <v>0</v>
      </c>
      <c r="F50" t="str">
        <f>IF(C50="","",INDEX('Changes Log'!$E:$E,C50))</f>
        <v/>
      </c>
      <c r="G50" t="str">
        <f>IF(A50="","",IF(AND(E50=1,F50&lt;&gt;Lists!$Q$2),B50,""))</f>
        <v/>
      </c>
      <c r="H50" t="str">
        <f t="shared" si="1"/>
        <v>Jane</v>
      </c>
    </row>
    <row r="51" spans="1:8" x14ac:dyDescent="0.35">
      <c r="A51" s="51">
        <f t="shared" si="2"/>
        <v>46284</v>
      </c>
      <c r="B51" t="str">
        <f>IF(OR(A51="",Setup!$C$14=""),"",INDEX(Setup!$C$24:$I$25,INT(MOD(A51-Setup!$C$14,14)/7)+1,MOD(MOD(A51-Setup!$C$14,14),7)+1))</f>
        <v>Jane</v>
      </c>
      <c r="C51" t="str">
        <f>IF(A51="","",IFERROR(LOOKUP(2,1/(ISNUMBER('Changes Log'!$B$6:$B$505)*('Changes Log'!$B$6:$B$505&lt;=A51)*(((ISNUMBER('Changes Log'!$C$6:$C$505)*('Changes Log'!$C$6:$C$505&gt;=A51))+(('Changes Log'!$C$6:$C$505="")*('Changes Log'!$B$6:$B$505=A51)))&gt;0)*('Changes Log'!$D$6:$D$505&lt;&gt;"")),ROW('Changes Log'!$B$6:$B$505)),""))</f>
        <v/>
      </c>
      <c r="D51" t="str">
        <f>IF(A51="","",IF(C51="",B51,INDEX('Changes Log'!$D:$D,C51)))</f>
        <v>Jane</v>
      </c>
      <c r="E51">
        <f t="shared" si="0"/>
        <v>0</v>
      </c>
      <c r="F51" t="str">
        <f>IF(C51="","",INDEX('Changes Log'!$E:$E,C51))</f>
        <v/>
      </c>
      <c r="G51" t="str">
        <f>IF(A51="","",IF(AND(E51=1,F51&lt;&gt;Lists!$Q$2),B51,""))</f>
        <v/>
      </c>
      <c r="H51" t="str">
        <f t="shared" si="1"/>
        <v>Jane</v>
      </c>
    </row>
    <row r="52" spans="1:8" x14ac:dyDescent="0.35">
      <c r="A52" s="51">
        <f t="shared" si="2"/>
        <v>46285</v>
      </c>
      <c r="B52" t="str">
        <f>IF(OR(A52="",Setup!$C$14=""),"",INDEX(Setup!$C$24:$I$25,INT(MOD(A52-Setup!$C$14,14)/7)+1,MOD(MOD(A52-Setup!$C$14,14),7)+1))</f>
        <v>Jane</v>
      </c>
      <c r="C52" t="str">
        <f>IF(A52="","",IFERROR(LOOKUP(2,1/(ISNUMBER('Changes Log'!$B$6:$B$505)*('Changes Log'!$B$6:$B$505&lt;=A52)*(((ISNUMBER('Changes Log'!$C$6:$C$505)*('Changes Log'!$C$6:$C$505&gt;=A52))+(('Changes Log'!$C$6:$C$505="")*('Changes Log'!$B$6:$B$505=A52)))&gt;0)*('Changes Log'!$D$6:$D$505&lt;&gt;"")),ROW('Changes Log'!$B$6:$B$505)),""))</f>
        <v/>
      </c>
      <c r="D52" t="str">
        <f>IF(A52="","",IF(C52="",B52,INDEX('Changes Log'!$D:$D,C52)))</f>
        <v>Jane</v>
      </c>
      <c r="E52">
        <f t="shared" si="0"/>
        <v>0</v>
      </c>
      <c r="F52" t="str">
        <f>IF(C52="","",INDEX('Changes Log'!$E:$E,C52))</f>
        <v/>
      </c>
      <c r="G52" t="str">
        <f>IF(A52="","",IF(AND(E52=1,F52&lt;&gt;Lists!$Q$2),B52,""))</f>
        <v/>
      </c>
      <c r="H52" t="str">
        <f t="shared" si="1"/>
        <v>Jane</v>
      </c>
    </row>
    <row r="53" spans="1:8" x14ac:dyDescent="0.35">
      <c r="A53" s="51">
        <f t="shared" si="2"/>
        <v>46286</v>
      </c>
      <c r="B53" t="str">
        <f>IF(OR(A53="",Setup!$C$14=""),"",INDEX(Setup!$C$24:$I$25,INT(MOD(A53-Setup!$C$14,14)/7)+1,MOD(MOD(A53-Setup!$C$14,14),7)+1))</f>
        <v>John</v>
      </c>
      <c r="C53" t="str">
        <f>IF(A53="","",IFERROR(LOOKUP(2,1/(ISNUMBER('Changes Log'!$B$6:$B$505)*('Changes Log'!$B$6:$B$505&lt;=A53)*(((ISNUMBER('Changes Log'!$C$6:$C$505)*('Changes Log'!$C$6:$C$505&gt;=A53))+(('Changes Log'!$C$6:$C$505="")*('Changes Log'!$B$6:$B$505=A53)))&gt;0)*('Changes Log'!$D$6:$D$505&lt;&gt;"")),ROW('Changes Log'!$B$6:$B$505)),""))</f>
        <v/>
      </c>
      <c r="D53" t="str">
        <f>IF(A53="","",IF(C53="",B53,INDEX('Changes Log'!$D:$D,C53)))</f>
        <v>John</v>
      </c>
      <c r="E53">
        <f t="shared" si="0"/>
        <v>0</v>
      </c>
      <c r="F53" t="str">
        <f>IF(C53="","",INDEX('Changes Log'!$E:$E,C53))</f>
        <v/>
      </c>
      <c r="G53" t="str">
        <f>IF(A53="","",IF(AND(E53=1,F53&lt;&gt;Lists!$Q$2),B53,""))</f>
        <v/>
      </c>
      <c r="H53" t="str">
        <f t="shared" si="1"/>
        <v>John</v>
      </c>
    </row>
    <row r="54" spans="1:8" x14ac:dyDescent="0.35">
      <c r="A54" s="51">
        <f t="shared" si="2"/>
        <v>46287</v>
      </c>
      <c r="B54" t="str">
        <f>IF(OR(A54="",Setup!$C$14=""),"",INDEX(Setup!$C$24:$I$25,INT(MOD(A54-Setup!$C$14,14)/7)+1,MOD(MOD(A54-Setup!$C$14,14),7)+1))</f>
        <v>John</v>
      </c>
      <c r="C54" t="str">
        <f>IF(A54="","",IFERROR(LOOKUP(2,1/(ISNUMBER('Changes Log'!$B$6:$B$505)*('Changes Log'!$B$6:$B$505&lt;=A54)*(((ISNUMBER('Changes Log'!$C$6:$C$505)*('Changes Log'!$C$6:$C$505&gt;=A54))+(('Changes Log'!$C$6:$C$505="")*('Changes Log'!$B$6:$B$505=A54)))&gt;0)*('Changes Log'!$D$6:$D$505&lt;&gt;"")),ROW('Changes Log'!$B$6:$B$505)),""))</f>
        <v/>
      </c>
      <c r="D54" t="str">
        <f>IF(A54="","",IF(C54="",B54,INDEX('Changes Log'!$D:$D,C54)))</f>
        <v>John</v>
      </c>
      <c r="E54">
        <f t="shared" si="0"/>
        <v>0</v>
      </c>
      <c r="F54" t="str">
        <f>IF(C54="","",INDEX('Changes Log'!$E:$E,C54))</f>
        <v/>
      </c>
      <c r="G54" t="str">
        <f>IF(A54="","",IF(AND(E54=1,F54&lt;&gt;Lists!$Q$2),B54,""))</f>
        <v/>
      </c>
      <c r="H54" t="str">
        <f t="shared" si="1"/>
        <v>John</v>
      </c>
    </row>
    <row r="55" spans="1:8" x14ac:dyDescent="0.35">
      <c r="A55" s="51">
        <f t="shared" si="2"/>
        <v>46288</v>
      </c>
      <c r="B55" t="str">
        <f>IF(OR(A55="",Setup!$C$14=""),"",INDEX(Setup!$C$24:$I$25,INT(MOD(A55-Setup!$C$14,14)/7)+1,MOD(MOD(A55-Setup!$C$14,14),7)+1))</f>
        <v>Jane</v>
      </c>
      <c r="C55" t="str">
        <f>IF(A55="","",IFERROR(LOOKUP(2,1/(ISNUMBER('Changes Log'!$B$6:$B$505)*('Changes Log'!$B$6:$B$505&lt;=A55)*(((ISNUMBER('Changes Log'!$C$6:$C$505)*('Changes Log'!$C$6:$C$505&gt;=A55))+(('Changes Log'!$C$6:$C$505="")*('Changes Log'!$B$6:$B$505=A55)))&gt;0)*('Changes Log'!$D$6:$D$505&lt;&gt;"")),ROW('Changes Log'!$B$6:$B$505)),""))</f>
        <v/>
      </c>
      <c r="D55" t="str">
        <f>IF(A55="","",IF(C55="",B55,INDEX('Changes Log'!$D:$D,C55)))</f>
        <v>Jane</v>
      </c>
      <c r="E55">
        <f t="shared" si="0"/>
        <v>0</v>
      </c>
      <c r="F55" t="str">
        <f>IF(C55="","",INDEX('Changes Log'!$E:$E,C55))</f>
        <v/>
      </c>
      <c r="G55" t="str">
        <f>IF(A55="","",IF(AND(E55=1,F55&lt;&gt;Lists!$Q$2),B55,""))</f>
        <v/>
      </c>
      <c r="H55" t="str">
        <f t="shared" si="1"/>
        <v>Jane</v>
      </c>
    </row>
    <row r="56" spans="1:8" x14ac:dyDescent="0.35">
      <c r="A56" s="51">
        <f t="shared" si="2"/>
        <v>46289</v>
      </c>
      <c r="B56" t="str">
        <f>IF(OR(A56="",Setup!$C$14=""),"",INDEX(Setup!$C$24:$I$25,INT(MOD(A56-Setup!$C$14,14)/7)+1,MOD(MOD(A56-Setup!$C$14,14),7)+1))</f>
        <v>Jane</v>
      </c>
      <c r="C56" t="str">
        <f>IF(A56="","",IFERROR(LOOKUP(2,1/(ISNUMBER('Changes Log'!$B$6:$B$505)*('Changes Log'!$B$6:$B$505&lt;=A56)*(((ISNUMBER('Changes Log'!$C$6:$C$505)*('Changes Log'!$C$6:$C$505&gt;=A56))+(('Changes Log'!$C$6:$C$505="")*('Changes Log'!$B$6:$B$505=A56)))&gt;0)*('Changes Log'!$D$6:$D$505&lt;&gt;"")),ROW('Changes Log'!$B$6:$B$505)),""))</f>
        <v/>
      </c>
      <c r="D56" t="str">
        <f>IF(A56="","",IF(C56="",B56,INDEX('Changes Log'!$D:$D,C56)))</f>
        <v>Jane</v>
      </c>
      <c r="E56">
        <f t="shared" si="0"/>
        <v>0</v>
      </c>
      <c r="F56" t="str">
        <f>IF(C56="","",INDEX('Changes Log'!$E:$E,C56))</f>
        <v/>
      </c>
      <c r="G56" t="str">
        <f>IF(A56="","",IF(AND(E56=1,F56&lt;&gt;Lists!$Q$2),B56,""))</f>
        <v/>
      </c>
      <c r="H56" t="str">
        <f t="shared" si="1"/>
        <v>Jane</v>
      </c>
    </row>
    <row r="57" spans="1:8" x14ac:dyDescent="0.35">
      <c r="A57" s="51">
        <f t="shared" si="2"/>
        <v>46290</v>
      </c>
      <c r="B57" t="str">
        <f>IF(OR(A57="",Setup!$C$14=""),"",INDEX(Setup!$C$24:$I$25,INT(MOD(A57-Setup!$C$14,14)/7)+1,MOD(MOD(A57-Setup!$C$14,14),7)+1))</f>
        <v>John</v>
      </c>
      <c r="C57" t="str">
        <f>IF(A57="","",IFERROR(LOOKUP(2,1/(ISNUMBER('Changes Log'!$B$6:$B$505)*('Changes Log'!$B$6:$B$505&lt;=A57)*(((ISNUMBER('Changes Log'!$C$6:$C$505)*('Changes Log'!$C$6:$C$505&gt;=A57))+(('Changes Log'!$C$6:$C$505="")*('Changes Log'!$B$6:$B$505=A57)))&gt;0)*('Changes Log'!$D$6:$D$505&lt;&gt;"")),ROW('Changes Log'!$B$6:$B$505)),""))</f>
        <v/>
      </c>
      <c r="D57" t="str">
        <f>IF(A57="","",IF(C57="",B57,INDEX('Changes Log'!$D:$D,C57)))</f>
        <v>John</v>
      </c>
      <c r="E57">
        <f t="shared" si="0"/>
        <v>0</v>
      </c>
      <c r="F57" t="str">
        <f>IF(C57="","",INDEX('Changes Log'!$E:$E,C57))</f>
        <v/>
      </c>
      <c r="G57" t="str">
        <f>IF(A57="","",IF(AND(E57=1,F57&lt;&gt;Lists!$Q$2),B57,""))</f>
        <v/>
      </c>
      <c r="H57" t="str">
        <f t="shared" si="1"/>
        <v>John</v>
      </c>
    </row>
    <row r="58" spans="1:8" x14ac:dyDescent="0.35">
      <c r="A58" s="51">
        <f t="shared" si="2"/>
        <v>46291</v>
      </c>
      <c r="B58" t="str">
        <f>IF(OR(A58="",Setup!$C$14=""),"",INDEX(Setup!$C$24:$I$25,INT(MOD(A58-Setup!$C$14,14)/7)+1,MOD(MOD(A58-Setup!$C$14,14),7)+1))</f>
        <v>John</v>
      </c>
      <c r="C58" t="str">
        <f>IF(A58="","",IFERROR(LOOKUP(2,1/(ISNUMBER('Changes Log'!$B$6:$B$505)*('Changes Log'!$B$6:$B$505&lt;=A58)*(((ISNUMBER('Changes Log'!$C$6:$C$505)*('Changes Log'!$C$6:$C$505&gt;=A58))+(('Changes Log'!$C$6:$C$505="")*('Changes Log'!$B$6:$B$505=A58)))&gt;0)*('Changes Log'!$D$6:$D$505&lt;&gt;"")),ROW('Changes Log'!$B$6:$B$505)),""))</f>
        <v/>
      </c>
      <c r="D58" t="str">
        <f>IF(A58="","",IF(C58="",B58,INDEX('Changes Log'!$D:$D,C58)))</f>
        <v>John</v>
      </c>
      <c r="E58">
        <f t="shared" si="0"/>
        <v>0</v>
      </c>
      <c r="F58" t="str">
        <f>IF(C58="","",INDEX('Changes Log'!$E:$E,C58))</f>
        <v/>
      </c>
      <c r="G58" t="str">
        <f>IF(A58="","",IF(AND(E58=1,F58&lt;&gt;Lists!$Q$2),B58,""))</f>
        <v/>
      </c>
      <c r="H58" t="str">
        <f t="shared" si="1"/>
        <v>John</v>
      </c>
    </row>
    <row r="59" spans="1:8" x14ac:dyDescent="0.35">
      <c r="A59" s="51">
        <f t="shared" si="2"/>
        <v>46292</v>
      </c>
      <c r="B59" t="str">
        <f>IF(OR(A59="",Setup!$C$14=""),"",INDEX(Setup!$C$24:$I$25,INT(MOD(A59-Setup!$C$14,14)/7)+1,MOD(MOD(A59-Setup!$C$14,14),7)+1))</f>
        <v>John</v>
      </c>
      <c r="C59" t="str">
        <f>IF(A59="","",IFERROR(LOOKUP(2,1/(ISNUMBER('Changes Log'!$B$6:$B$505)*('Changes Log'!$B$6:$B$505&lt;=A59)*(((ISNUMBER('Changes Log'!$C$6:$C$505)*('Changes Log'!$C$6:$C$505&gt;=A59))+(('Changes Log'!$C$6:$C$505="")*('Changes Log'!$B$6:$B$505=A59)))&gt;0)*('Changes Log'!$D$6:$D$505&lt;&gt;"")),ROW('Changes Log'!$B$6:$B$505)),""))</f>
        <v/>
      </c>
      <c r="D59" t="str">
        <f>IF(A59="","",IF(C59="",B59,INDEX('Changes Log'!$D:$D,C59)))</f>
        <v>John</v>
      </c>
      <c r="E59">
        <f t="shared" si="0"/>
        <v>0</v>
      </c>
      <c r="F59" t="str">
        <f>IF(C59="","",INDEX('Changes Log'!$E:$E,C59))</f>
        <v/>
      </c>
      <c r="G59" t="str">
        <f>IF(A59="","",IF(AND(E59=1,F59&lt;&gt;Lists!$Q$2),B59,""))</f>
        <v/>
      </c>
      <c r="H59" t="str">
        <f t="shared" si="1"/>
        <v>John</v>
      </c>
    </row>
    <row r="60" spans="1:8" x14ac:dyDescent="0.35">
      <c r="A60" s="51">
        <f t="shared" si="2"/>
        <v>46293</v>
      </c>
      <c r="B60" t="str">
        <f>IF(OR(A60="",Setup!$C$14=""),"",INDEX(Setup!$C$24:$I$25,INT(MOD(A60-Setup!$C$14,14)/7)+1,MOD(MOD(A60-Setup!$C$14,14),7)+1))</f>
        <v>Jane</v>
      </c>
      <c r="C60" t="str">
        <f>IF(A60="","",IFERROR(LOOKUP(2,1/(ISNUMBER('Changes Log'!$B$6:$B$505)*('Changes Log'!$B$6:$B$505&lt;=A60)*(((ISNUMBER('Changes Log'!$C$6:$C$505)*('Changes Log'!$C$6:$C$505&gt;=A60))+(('Changes Log'!$C$6:$C$505="")*('Changes Log'!$B$6:$B$505=A60)))&gt;0)*('Changes Log'!$D$6:$D$505&lt;&gt;"")),ROW('Changes Log'!$B$6:$B$505)),""))</f>
        <v/>
      </c>
      <c r="D60" t="str">
        <f>IF(A60="","",IF(C60="",B60,INDEX('Changes Log'!$D:$D,C60)))</f>
        <v>Jane</v>
      </c>
      <c r="E60">
        <f t="shared" si="0"/>
        <v>0</v>
      </c>
      <c r="F60" t="str">
        <f>IF(C60="","",INDEX('Changes Log'!$E:$E,C60))</f>
        <v/>
      </c>
      <c r="G60" t="str">
        <f>IF(A60="","",IF(AND(E60=1,F60&lt;&gt;Lists!$Q$2),B60,""))</f>
        <v/>
      </c>
      <c r="H60" t="str">
        <f t="shared" si="1"/>
        <v>Jane</v>
      </c>
    </row>
    <row r="61" spans="1:8" x14ac:dyDescent="0.35">
      <c r="A61" s="51">
        <f t="shared" si="2"/>
        <v>46294</v>
      </c>
      <c r="B61" t="str">
        <f>IF(OR(A61="",Setup!$C$14=""),"",INDEX(Setup!$C$24:$I$25,INT(MOD(A61-Setup!$C$14,14)/7)+1,MOD(MOD(A61-Setup!$C$14,14),7)+1))</f>
        <v>Jane</v>
      </c>
      <c r="C61" t="str">
        <f>IF(A61="","",IFERROR(LOOKUP(2,1/(ISNUMBER('Changes Log'!$B$6:$B$505)*('Changes Log'!$B$6:$B$505&lt;=A61)*(((ISNUMBER('Changes Log'!$C$6:$C$505)*('Changes Log'!$C$6:$C$505&gt;=A61))+(('Changes Log'!$C$6:$C$505="")*('Changes Log'!$B$6:$B$505=A61)))&gt;0)*('Changes Log'!$D$6:$D$505&lt;&gt;"")),ROW('Changes Log'!$B$6:$B$505)),""))</f>
        <v/>
      </c>
      <c r="D61" t="str">
        <f>IF(A61="","",IF(C61="",B61,INDEX('Changes Log'!$D:$D,C61)))</f>
        <v>Jane</v>
      </c>
      <c r="E61">
        <f t="shared" si="0"/>
        <v>0</v>
      </c>
      <c r="F61" t="str">
        <f>IF(C61="","",INDEX('Changes Log'!$E:$E,C61))</f>
        <v/>
      </c>
      <c r="G61" t="str">
        <f>IF(A61="","",IF(AND(E61=1,F61&lt;&gt;Lists!$Q$2),B61,""))</f>
        <v/>
      </c>
      <c r="H61" t="str">
        <f t="shared" si="1"/>
        <v>Jane</v>
      </c>
    </row>
    <row r="62" spans="1:8" x14ac:dyDescent="0.35">
      <c r="A62" s="51">
        <f t="shared" si="2"/>
        <v>46295</v>
      </c>
      <c r="B62" t="str">
        <f>IF(OR(A62="",Setup!$C$14=""),"",INDEX(Setup!$C$24:$I$25,INT(MOD(A62-Setup!$C$14,14)/7)+1,MOD(MOD(A62-Setup!$C$14,14),7)+1))</f>
        <v>John</v>
      </c>
      <c r="C62" t="str">
        <f>IF(A62="","",IFERROR(LOOKUP(2,1/(ISNUMBER('Changes Log'!$B$6:$B$505)*('Changes Log'!$B$6:$B$505&lt;=A62)*(((ISNUMBER('Changes Log'!$C$6:$C$505)*('Changes Log'!$C$6:$C$505&gt;=A62))+(('Changes Log'!$C$6:$C$505="")*('Changes Log'!$B$6:$B$505=A62)))&gt;0)*('Changes Log'!$D$6:$D$505&lt;&gt;"")),ROW('Changes Log'!$B$6:$B$505)),""))</f>
        <v/>
      </c>
      <c r="D62" t="str">
        <f>IF(A62="","",IF(C62="",B62,INDEX('Changes Log'!$D:$D,C62)))</f>
        <v>John</v>
      </c>
      <c r="E62">
        <f t="shared" si="0"/>
        <v>0</v>
      </c>
      <c r="F62" t="str">
        <f>IF(C62="","",INDEX('Changes Log'!$E:$E,C62))</f>
        <v/>
      </c>
      <c r="G62" t="str">
        <f>IF(A62="","",IF(AND(E62=1,F62&lt;&gt;Lists!$Q$2),B62,""))</f>
        <v/>
      </c>
      <c r="H62" t="str">
        <f t="shared" si="1"/>
        <v>John</v>
      </c>
    </row>
    <row r="63" spans="1:8" x14ac:dyDescent="0.35">
      <c r="A63" s="51">
        <f t="shared" si="2"/>
        <v>46296</v>
      </c>
      <c r="B63" t="str">
        <f>IF(OR(A63="",Setup!$C$14=""),"",INDEX(Setup!$C$24:$I$25,INT(MOD(A63-Setup!$C$14,14)/7)+1,MOD(MOD(A63-Setup!$C$14,14),7)+1))</f>
        <v>John</v>
      </c>
      <c r="C63" t="str">
        <f>IF(A63="","",IFERROR(LOOKUP(2,1/(ISNUMBER('Changes Log'!$B$6:$B$505)*('Changes Log'!$B$6:$B$505&lt;=A63)*(((ISNUMBER('Changes Log'!$C$6:$C$505)*('Changes Log'!$C$6:$C$505&gt;=A63))+(('Changes Log'!$C$6:$C$505="")*('Changes Log'!$B$6:$B$505=A63)))&gt;0)*('Changes Log'!$D$6:$D$505&lt;&gt;"")),ROW('Changes Log'!$B$6:$B$505)),""))</f>
        <v/>
      </c>
      <c r="D63" t="str">
        <f>IF(A63="","",IF(C63="",B63,INDEX('Changes Log'!$D:$D,C63)))</f>
        <v>John</v>
      </c>
      <c r="E63">
        <f t="shared" si="0"/>
        <v>0</v>
      </c>
      <c r="F63" t="str">
        <f>IF(C63="","",INDEX('Changes Log'!$E:$E,C63))</f>
        <v/>
      </c>
      <c r="G63" t="str">
        <f>IF(A63="","",IF(AND(E63=1,F63&lt;&gt;Lists!$Q$2),B63,""))</f>
        <v/>
      </c>
      <c r="H63" t="str">
        <f t="shared" si="1"/>
        <v>John</v>
      </c>
    </row>
    <row r="64" spans="1:8" x14ac:dyDescent="0.35">
      <c r="A64" s="51">
        <f t="shared" si="2"/>
        <v>46297</v>
      </c>
      <c r="B64" t="str">
        <f>IF(OR(A64="",Setup!$C$14=""),"",INDEX(Setup!$C$24:$I$25,INT(MOD(A64-Setup!$C$14,14)/7)+1,MOD(MOD(A64-Setup!$C$14,14),7)+1))</f>
        <v>Jane</v>
      </c>
      <c r="C64" t="str">
        <f>IF(A64="","",IFERROR(LOOKUP(2,1/(ISNUMBER('Changes Log'!$B$6:$B$505)*('Changes Log'!$B$6:$B$505&lt;=A64)*(((ISNUMBER('Changes Log'!$C$6:$C$505)*('Changes Log'!$C$6:$C$505&gt;=A64))+(('Changes Log'!$C$6:$C$505="")*('Changes Log'!$B$6:$B$505=A64)))&gt;0)*('Changes Log'!$D$6:$D$505&lt;&gt;"")),ROW('Changes Log'!$B$6:$B$505)),""))</f>
        <v/>
      </c>
      <c r="D64" t="str">
        <f>IF(A64="","",IF(C64="",B64,INDEX('Changes Log'!$D:$D,C64)))</f>
        <v>Jane</v>
      </c>
      <c r="E64">
        <f t="shared" si="0"/>
        <v>0</v>
      </c>
      <c r="F64" t="str">
        <f>IF(C64="","",INDEX('Changes Log'!$E:$E,C64))</f>
        <v/>
      </c>
      <c r="G64" t="str">
        <f>IF(A64="","",IF(AND(E64=1,F64&lt;&gt;Lists!$Q$2),B64,""))</f>
        <v/>
      </c>
      <c r="H64" t="str">
        <f t="shared" si="1"/>
        <v>Jane</v>
      </c>
    </row>
    <row r="65" spans="1:8" x14ac:dyDescent="0.35">
      <c r="A65" s="51">
        <f t="shared" si="2"/>
        <v>46298</v>
      </c>
      <c r="B65" t="str">
        <f>IF(OR(A65="",Setup!$C$14=""),"",INDEX(Setup!$C$24:$I$25,INT(MOD(A65-Setup!$C$14,14)/7)+1,MOD(MOD(A65-Setup!$C$14,14),7)+1))</f>
        <v>Jane</v>
      </c>
      <c r="C65" t="str">
        <f>IF(A65="","",IFERROR(LOOKUP(2,1/(ISNUMBER('Changes Log'!$B$6:$B$505)*('Changes Log'!$B$6:$B$505&lt;=A65)*(((ISNUMBER('Changes Log'!$C$6:$C$505)*('Changes Log'!$C$6:$C$505&gt;=A65))+(('Changes Log'!$C$6:$C$505="")*('Changes Log'!$B$6:$B$505=A65)))&gt;0)*('Changes Log'!$D$6:$D$505&lt;&gt;"")),ROW('Changes Log'!$B$6:$B$505)),""))</f>
        <v/>
      </c>
      <c r="D65" t="str">
        <f>IF(A65="","",IF(C65="",B65,INDEX('Changes Log'!$D:$D,C65)))</f>
        <v>Jane</v>
      </c>
      <c r="E65">
        <f t="shared" si="0"/>
        <v>0</v>
      </c>
      <c r="F65" t="str">
        <f>IF(C65="","",INDEX('Changes Log'!$E:$E,C65))</f>
        <v/>
      </c>
      <c r="G65" t="str">
        <f>IF(A65="","",IF(AND(E65=1,F65&lt;&gt;Lists!$Q$2),B65,""))</f>
        <v/>
      </c>
      <c r="H65" t="str">
        <f t="shared" si="1"/>
        <v>Jane</v>
      </c>
    </row>
    <row r="66" spans="1:8" x14ac:dyDescent="0.35">
      <c r="A66" s="51">
        <f t="shared" si="2"/>
        <v>46299</v>
      </c>
      <c r="B66" t="str">
        <f>IF(OR(A66="",Setup!$C$14=""),"",INDEX(Setup!$C$24:$I$25,INT(MOD(A66-Setup!$C$14,14)/7)+1,MOD(MOD(A66-Setup!$C$14,14),7)+1))</f>
        <v>Jane</v>
      </c>
      <c r="C66" t="str">
        <f>IF(A66="","",IFERROR(LOOKUP(2,1/(ISNUMBER('Changes Log'!$B$6:$B$505)*('Changes Log'!$B$6:$B$505&lt;=A66)*(((ISNUMBER('Changes Log'!$C$6:$C$505)*('Changes Log'!$C$6:$C$505&gt;=A66))+(('Changes Log'!$C$6:$C$505="")*('Changes Log'!$B$6:$B$505=A66)))&gt;0)*('Changes Log'!$D$6:$D$505&lt;&gt;"")),ROW('Changes Log'!$B$6:$B$505)),""))</f>
        <v/>
      </c>
      <c r="D66" t="str">
        <f>IF(A66="","",IF(C66="",B66,INDEX('Changes Log'!$D:$D,C66)))</f>
        <v>Jane</v>
      </c>
      <c r="E66">
        <f t="shared" ref="E66:E129" si="3">IF(A66="","",IF(D66&lt;&gt;B66,1,0))</f>
        <v>0</v>
      </c>
      <c r="F66" t="str">
        <f>IF(C66="","",INDEX('Changes Log'!$E:$E,C66))</f>
        <v/>
      </c>
      <c r="G66" t="str">
        <f>IF(A66="","",IF(AND(E66=1,F66&lt;&gt;Lists!$Q$2),B66,""))</f>
        <v/>
      </c>
      <c r="H66" t="str">
        <f t="shared" ref="H66:H129" si="4">IF(A66="","",D66&amp;IF(E66=1," *",""))</f>
        <v>Jane</v>
      </c>
    </row>
    <row r="67" spans="1:8" x14ac:dyDescent="0.35">
      <c r="A67" s="51">
        <f t="shared" ref="A67:A130" si="5">IF(A66="","",IF(A66+1&gt;$K$1,"",A66+1))</f>
        <v>46300</v>
      </c>
      <c r="B67" t="str">
        <f>IF(OR(A67="",Setup!$C$14=""),"",INDEX(Setup!$C$24:$I$25,INT(MOD(A67-Setup!$C$14,14)/7)+1,MOD(MOD(A67-Setup!$C$14,14),7)+1))</f>
        <v>John</v>
      </c>
      <c r="C67" t="str">
        <f>IF(A67="","",IFERROR(LOOKUP(2,1/(ISNUMBER('Changes Log'!$B$6:$B$505)*('Changes Log'!$B$6:$B$505&lt;=A67)*(((ISNUMBER('Changes Log'!$C$6:$C$505)*('Changes Log'!$C$6:$C$505&gt;=A67))+(('Changes Log'!$C$6:$C$505="")*('Changes Log'!$B$6:$B$505=A67)))&gt;0)*('Changes Log'!$D$6:$D$505&lt;&gt;"")),ROW('Changes Log'!$B$6:$B$505)),""))</f>
        <v/>
      </c>
      <c r="D67" t="str">
        <f>IF(A67="","",IF(C67="",B67,INDEX('Changes Log'!$D:$D,C67)))</f>
        <v>John</v>
      </c>
      <c r="E67">
        <f t="shared" si="3"/>
        <v>0</v>
      </c>
      <c r="F67" t="str">
        <f>IF(C67="","",INDEX('Changes Log'!$E:$E,C67))</f>
        <v/>
      </c>
      <c r="G67" t="str">
        <f>IF(A67="","",IF(AND(E67=1,F67&lt;&gt;Lists!$Q$2),B67,""))</f>
        <v/>
      </c>
      <c r="H67" t="str">
        <f t="shared" si="4"/>
        <v>John</v>
      </c>
    </row>
    <row r="68" spans="1:8" x14ac:dyDescent="0.35">
      <c r="A68" s="51">
        <f t="shared" si="5"/>
        <v>46301</v>
      </c>
      <c r="B68" t="str">
        <f>IF(OR(A68="",Setup!$C$14=""),"",INDEX(Setup!$C$24:$I$25,INT(MOD(A68-Setup!$C$14,14)/7)+1,MOD(MOD(A68-Setup!$C$14,14),7)+1))</f>
        <v>John</v>
      </c>
      <c r="C68" t="str">
        <f>IF(A68="","",IFERROR(LOOKUP(2,1/(ISNUMBER('Changes Log'!$B$6:$B$505)*('Changes Log'!$B$6:$B$505&lt;=A68)*(((ISNUMBER('Changes Log'!$C$6:$C$505)*('Changes Log'!$C$6:$C$505&gt;=A68))+(('Changes Log'!$C$6:$C$505="")*('Changes Log'!$B$6:$B$505=A68)))&gt;0)*('Changes Log'!$D$6:$D$505&lt;&gt;"")),ROW('Changes Log'!$B$6:$B$505)),""))</f>
        <v/>
      </c>
      <c r="D68" t="str">
        <f>IF(A68="","",IF(C68="",B68,INDEX('Changes Log'!$D:$D,C68)))</f>
        <v>John</v>
      </c>
      <c r="E68">
        <f t="shared" si="3"/>
        <v>0</v>
      </c>
      <c r="F68" t="str">
        <f>IF(C68="","",INDEX('Changes Log'!$E:$E,C68))</f>
        <v/>
      </c>
      <c r="G68" t="str">
        <f>IF(A68="","",IF(AND(E68=1,F68&lt;&gt;Lists!$Q$2),B68,""))</f>
        <v/>
      </c>
      <c r="H68" t="str">
        <f t="shared" si="4"/>
        <v>John</v>
      </c>
    </row>
    <row r="69" spans="1:8" x14ac:dyDescent="0.35">
      <c r="A69" s="51">
        <f t="shared" si="5"/>
        <v>46302</v>
      </c>
      <c r="B69" t="str">
        <f>IF(OR(A69="",Setup!$C$14=""),"",INDEX(Setup!$C$24:$I$25,INT(MOD(A69-Setup!$C$14,14)/7)+1,MOD(MOD(A69-Setup!$C$14,14),7)+1))</f>
        <v>Jane</v>
      </c>
      <c r="C69" t="str">
        <f>IF(A69="","",IFERROR(LOOKUP(2,1/(ISNUMBER('Changes Log'!$B$6:$B$505)*('Changes Log'!$B$6:$B$505&lt;=A69)*(((ISNUMBER('Changes Log'!$C$6:$C$505)*('Changes Log'!$C$6:$C$505&gt;=A69))+(('Changes Log'!$C$6:$C$505="")*('Changes Log'!$B$6:$B$505=A69)))&gt;0)*('Changes Log'!$D$6:$D$505&lt;&gt;"")),ROW('Changes Log'!$B$6:$B$505)),""))</f>
        <v/>
      </c>
      <c r="D69" t="str">
        <f>IF(A69="","",IF(C69="",B69,INDEX('Changes Log'!$D:$D,C69)))</f>
        <v>Jane</v>
      </c>
      <c r="E69">
        <f t="shared" si="3"/>
        <v>0</v>
      </c>
      <c r="F69" t="str">
        <f>IF(C69="","",INDEX('Changes Log'!$E:$E,C69))</f>
        <v/>
      </c>
      <c r="G69" t="str">
        <f>IF(A69="","",IF(AND(E69=1,F69&lt;&gt;Lists!$Q$2),B69,""))</f>
        <v/>
      </c>
      <c r="H69" t="str">
        <f t="shared" si="4"/>
        <v>Jane</v>
      </c>
    </row>
    <row r="70" spans="1:8" x14ac:dyDescent="0.35">
      <c r="A70" s="51">
        <f t="shared" si="5"/>
        <v>46303</v>
      </c>
      <c r="B70" t="str">
        <f>IF(OR(A70="",Setup!$C$14=""),"",INDEX(Setup!$C$24:$I$25,INT(MOD(A70-Setup!$C$14,14)/7)+1,MOD(MOD(A70-Setup!$C$14,14),7)+1))</f>
        <v>Jane</v>
      </c>
      <c r="C70" t="str">
        <f>IF(A70="","",IFERROR(LOOKUP(2,1/(ISNUMBER('Changes Log'!$B$6:$B$505)*('Changes Log'!$B$6:$B$505&lt;=A70)*(((ISNUMBER('Changes Log'!$C$6:$C$505)*('Changes Log'!$C$6:$C$505&gt;=A70))+(('Changes Log'!$C$6:$C$505="")*('Changes Log'!$B$6:$B$505=A70)))&gt;0)*('Changes Log'!$D$6:$D$505&lt;&gt;"")),ROW('Changes Log'!$B$6:$B$505)),""))</f>
        <v/>
      </c>
      <c r="D70" t="str">
        <f>IF(A70="","",IF(C70="",B70,INDEX('Changes Log'!$D:$D,C70)))</f>
        <v>Jane</v>
      </c>
      <c r="E70">
        <f t="shared" si="3"/>
        <v>0</v>
      </c>
      <c r="F70" t="str">
        <f>IF(C70="","",INDEX('Changes Log'!$E:$E,C70))</f>
        <v/>
      </c>
      <c r="G70" t="str">
        <f>IF(A70="","",IF(AND(E70=1,F70&lt;&gt;Lists!$Q$2),B70,""))</f>
        <v/>
      </c>
      <c r="H70" t="str">
        <f t="shared" si="4"/>
        <v>Jane</v>
      </c>
    </row>
    <row r="71" spans="1:8" x14ac:dyDescent="0.35">
      <c r="A71" s="51">
        <f t="shared" si="5"/>
        <v>46304</v>
      </c>
      <c r="B71" t="str">
        <f>IF(OR(A71="",Setup!$C$14=""),"",INDEX(Setup!$C$24:$I$25,INT(MOD(A71-Setup!$C$14,14)/7)+1,MOD(MOD(A71-Setup!$C$14,14),7)+1))</f>
        <v>John</v>
      </c>
      <c r="C71">
        <f>IF(A71="","",IFERROR(LOOKUP(2,1/(ISNUMBER('Changes Log'!$B$6:$B$505)*('Changes Log'!$B$6:$B$505&lt;=A71)*(((ISNUMBER('Changes Log'!$C$6:$C$505)*('Changes Log'!$C$6:$C$505&gt;=A71))+(('Changes Log'!$C$6:$C$505="")*('Changes Log'!$B$6:$B$505=A71)))&gt;0)*('Changes Log'!$D$6:$D$505&lt;&gt;"")),ROW('Changes Log'!$B$6:$B$505)),""))</f>
        <v>6</v>
      </c>
      <c r="D71" t="str">
        <f>IF(A71="","",IF(C71="",B71,INDEX('Changes Log'!$D:$D,C71)))</f>
        <v>Jordan</v>
      </c>
      <c r="E71">
        <f t="shared" si="3"/>
        <v>1</v>
      </c>
      <c r="F71" t="str">
        <f>IF(C71="","",INDEX('Changes Log'!$E:$E,C71))</f>
        <v>Trade or swap</v>
      </c>
      <c r="G71" t="str">
        <f>IF(A71="","",IF(AND(E71=1,F71&lt;&gt;Lists!$Q$2),B71,""))</f>
        <v>John</v>
      </c>
      <c r="H71" t="str">
        <f t="shared" si="4"/>
        <v>Jordan *</v>
      </c>
    </row>
    <row r="72" spans="1:8" x14ac:dyDescent="0.35">
      <c r="A72" s="51">
        <f t="shared" si="5"/>
        <v>46305</v>
      </c>
      <c r="B72" t="str">
        <f>IF(OR(A72="",Setup!$C$14=""),"",INDEX(Setup!$C$24:$I$25,INT(MOD(A72-Setup!$C$14,14)/7)+1,MOD(MOD(A72-Setup!$C$14,14),7)+1))</f>
        <v>John</v>
      </c>
      <c r="C72">
        <f>IF(A72="","",IFERROR(LOOKUP(2,1/(ISNUMBER('Changes Log'!$B$6:$B$505)*('Changes Log'!$B$6:$B$505&lt;=A72)*(((ISNUMBER('Changes Log'!$C$6:$C$505)*('Changes Log'!$C$6:$C$505&gt;=A72))+(('Changes Log'!$C$6:$C$505="")*('Changes Log'!$B$6:$B$505=A72)))&gt;0)*('Changes Log'!$D$6:$D$505&lt;&gt;"")),ROW('Changes Log'!$B$6:$B$505)),""))</f>
        <v>6</v>
      </c>
      <c r="D72" t="str">
        <f>IF(A72="","",IF(C72="",B72,INDEX('Changes Log'!$D:$D,C72)))</f>
        <v>Jordan</v>
      </c>
      <c r="E72">
        <f t="shared" si="3"/>
        <v>1</v>
      </c>
      <c r="F72" t="str">
        <f>IF(C72="","",INDEX('Changes Log'!$E:$E,C72))</f>
        <v>Trade or swap</v>
      </c>
      <c r="G72" t="str">
        <f>IF(A72="","",IF(AND(E72=1,F72&lt;&gt;Lists!$Q$2),B72,""))</f>
        <v>John</v>
      </c>
      <c r="H72" t="str">
        <f t="shared" si="4"/>
        <v>Jordan *</v>
      </c>
    </row>
    <row r="73" spans="1:8" x14ac:dyDescent="0.35">
      <c r="A73" s="51">
        <f t="shared" si="5"/>
        <v>46306</v>
      </c>
      <c r="B73" t="str">
        <f>IF(OR(A73="",Setup!$C$14=""),"",INDEX(Setup!$C$24:$I$25,INT(MOD(A73-Setup!$C$14,14)/7)+1,MOD(MOD(A73-Setup!$C$14,14),7)+1))</f>
        <v>John</v>
      </c>
      <c r="C73">
        <f>IF(A73="","",IFERROR(LOOKUP(2,1/(ISNUMBER('Changes Log'!$B$6:$B$505)*('Changes Log'!$B$6:$B$505&lt;=A73)*(((ISNUMBER('Changes Log'!$C$6:$C$505)*('Changes Log'!$C$6:$C$505&gt;=A73))+(('Changes Log'!$C$6:$C$505="")*('Changes Log'!$B$6:$B$505=A73)))&gt;0)*('Changes Log'!$D$6:$D$505&lt;&gt;"")),ROW('Changes Log'!$B$6:$B$505)),""))</f>
        <v>6</v>
      </c>
      <c r="D73" t="str">
        <f>IF(A73="","",IF(C73="",B73,INDEX('Changes Log'!$D:$D,C73)))</f>
        <v>Jordan</v>
      </c>
      <c r="E73">
        <f t="shared" si="3"/>
        <v>1</v>
      </c>
      <c r="F73" t="str">
        <f>IF(C73="","",INDEX('Changes Log'!$E:$E,C73))</f>
        <v>Trade or swap</v>
      </c>
      <c r="G73" t="str">
        <f>IF(A73="","",IF(AND(E73=1,F73&lt;&gt;Lists!$Q$2),B73,""))</f>
        <v>John</v>
      </c>
      <c r="H73" t="str">
        <f t="shared" si="4"/>
        <v>Jordan *</v>
      </c>
    </row>
    <row r="74" spans="1:8" x14ac:dyDescent="0.35">
      <c r="A74" s="51">
        <f t="shared" si="5"/>
        <v>46307</v>
      </c>
      <c r="B74" t="str">
        <f>IF(OR(A74="",Setup!$C$14=""),"",INDEX(Setup!$C$24:$I$25,INT(MOD(A74-Setup!$C$14,14)/7)+1,MOD(MOD(A74-Setup!$C$14,14),7)+1))</f>
        <v>Jane</v>
      </c>
      <c r="C74" t="str">
        <f>IF(A74="","",IFERROR(LOOKUP(2,1/(ISNUMBER('Changes Log'!$B$6:$B$505)*('Changes Log'!$B$6:$B$505&lt;=A74)*(((ISNUMBER('Changes Log'!$C$6:$C$505)*('Changes Log'!$C$6:$C$505&gt;=A74))+(('Changes Log'!$C$6:$C$505="")*('Changes Log'!$B$6:$B$505=A74)))&gt;0)*('Changes Log'!$D$6:$D$505&lt;&gt;"")),ROW('Changes Log'!$B$6:$B$505)),""))</f>
        <v/>
      </c>
      <c r="D74" t="str">
        <f>IF(A74="","",IF(C74="",B74,INDEX('Changes Log'!$D:$D,C74)))</f>
        <v>Jane</v>
      </c>
      <c r="E74">
        <f t="shared" si="3"/>
        <v>0</v>
      </c>
      <c r="F74" t="str">
        <f>IF(C74="","",INDEX('Changes Log'!$E:$E,C74))</f>
        <v/>
      </c>
      <c r="G74" t="str">
        <f>IF(A74="","",IF(AND(E74=1,F74&lt;&gt;Lists!$Q$2),B74,""))</f>
        <v/>
      </c>
      <c r="H74" t="str">
        <f t="shared" si="4"/>
        <v>Jane</v>
      </c>
    </row>
    <row r="75" spans="1:8" x14ac:dyDescent="0.35">
      <c r="A75" s="51">
        <f t="shared" si="5"/>
        <v>46308</v>
      </c>
      <c r="B75" t="str">
        <f>IF(OR(A75="",Setup!$C$14=""),"",INDEX(Setup!$C$24:$I$25,INT(MOD(A75-Setup!$C$14,14)/7)+1,MOD(MOD(A75-Setup!$C$14,14),7)+1))</f>
        <v>Jane</v>
      </c>
      <c r="C75" t="str">
        <f>IF(A75="","",IFERROR(LOOKUP(2,1/(ISNUMBER('Changes Log'!$B$6:$B$505)*('Changes Log'!$B$6:$B$505&lt;=A75)*(((ISNUMBER('Changes Log'!$C$6:$C$505)*('Changes Log'!$C$6:$C$505&gt;=A75))+(('Changes Log'!$C$6:$C$505="")*('Changes Log'!$B$6:$B$505=A75)))&gt;0)*('Changes Log'!$D$6:$D$505&lt;&gt;"")),ROW('Changes Log'!$B$6:$B$505)),""))</f>
        <v/>
      </c>
      <c r="D75" t="str">
        <f>IF(A75="","",IF(C75="",B75,INDEX('Changes Log'!$D:$D,C75)))</f>
        <v>Jane</v>
      </c>
      <c r="E75">
        <f t="shared" si="3"/>
        <v>0</v>
      </c>
      <c r="F75" t="str">
        <f>IF(C75="","",INDEX('Changes Log'!$E:$E,C75))</f>
        <v/>
      </c>
      <c r="G75" t="str">
        <f>IF(A75="","",IF(AND(E75=1,F75&lt;&gt;Lists!$Q$2),B75,""))</f>
        <v/>
      </c>
      <c r="H75" t="str">
        <f t="shared" si="4"/>
        <v>Jane</v>
      </c>
    </row>
    <row r="76" spans="1:8" x14ac:dyDescent="0.35">
      <c r="A76" s="51">
        <f t="shared" si="5"/>
        <v>46309</v>
      </c>
      <c r="B76" t="str">
        <f>IF(OR(A76="",Setup!$C$14=""),"",INDEX(Setup!$C$24:$I$25,INT(MOD(A76-Setup!$C$14,14)/7)+1,MOD(MOD(A76-Setup!$C$14,14),7)+1))</f>
        <v>John</v>
      </c>
      <c r="C76" t="str">
        <f>IF(A76="","",IFERROR(LOOKUP(2,1/(ISNUMBER('Changes Log'!$B$6:$B$505)*('Changes Log'!$B$6:$B$505&lt;=A76)*(((ISNUMBER('Changes Log'!$C$6:$C$505)*('Changes Log'!$C$6:$C$505&gt;=A76))+(('Changes Log'!$C$6:$C$505="")*('Changes Log'!$B$6:$B$505=A76)))&gt;0)*('Changes Log'!$D$6:$D$505&lt;&gt;"")),ROW('Changes Log'!$B$6:$B$505)),""))</f>
        <v/>
      </c>
      <c r="D76" t="str">
        <f>IF(A76="","",IF(C76="",B76,INDEX('Changes Log'!$D:$D,C76)))</f>
        <v>John</v>
      </c>
      <c r="E76">
        <f t="shared" si="3"/>
        <v>0</v>
      </c>
      <c r="F76" t="str">
        <f>IF(C76="","",INDEX('Changes Log'!$E:$E,C76))</f>
        <v/>
      </c>
      <c r="G76" t="str">
        <f>IF(A76="","",IF(AND(E76=1,F76&lt;&gt;Lists!$Q$2),B76,""))</f>
        <v/>
      </c>
      <c r="H76" t="str">
        <f t="shared" si="4"/>
        <v>John</v>
      </c>
    </row>
    <row r="77" spans="1:8" x14ac:dyDescent="0.35">
      <c r="A77" s="51">
        <f t="shared" si="5"/>
        <v>46310</v>
      </c>
      <c r="B77" t="str">
        <f>IF(OR(A77="",Setup!$C$14=""),"",INDEX(Setup!$C$24:$I$25,INT(MOD(A77-Setup!$C$14,14)/7)+1,MOD(MOD(A77-Setup!$C$14,14),7)+1))</f>
        <v>John</v>
      </c>
      <c r="C77" t="str">
        <f>IF(A77="","",IFERROR(LOOKUP(2,1/(ISNUMBER('Changes Log'!$B$6:$B$505)*('Changes Log'!$B$6:$B$505&lt;=A77)*(((ISNUMBER('Changes Log'!$C$6:$C$505)*('Changes Log'!$C$6:$C$505&gt;=A77))+(('Changes Log'!$C$6:$C$505="")*('Changes Log'!$B$6:$B$505=A77)))&gt;0)*('Changes Log'!$D$6:$D$505&lt;&gt;"")),ROW('Changes Log'!$B$6:$B$505)),""))</f>
        <v/>
      </c>
      <c r="D77" t="str">
        <f>IF(A77="","",IF(C77="",B77,INDEX('Changes Log'!$D:$D,C77)))</f>
        <v>John</v>
      </c>
      <c r="E77">
        <f t="shared" si="3"/>
        <v>0</v>
      </c>
      <c r="F77" t="str">
        <f>IF(C77="","",INDEX('Changes Log'!$E:$E,C77))</f>
        <v/>
      </c>
      <c r="G77" t="str">
        <f>IF(A77="","",IF(AND(E77=1,F77&lt;&gt;Lists!$Q$2),B77,""))</f>
        <v/>
      </c>
      <c r="H77" t="str">
        <f t="shared" si="4"/>
        <v>John</v>
      </c>
    </row>
    <row r="78" spans="1:8" x14ac:dyDescent="0.35">
      <c r="A78" s="51">
        <f t="shared" si="5"/>
        <v>46311</v>
      </c>
      <c r="B78" t="str">
        <f>IF(OR(A78="",Setup!$C$14=""),"",INDEX(Setup!$C$24:$I$25,INT(MOD(A78-Setup!$C$14,14)/7)+1,MOD(MOD(A78-Setup!$C$14,14),7)+1))</f>
        <v>Jane</v>
      </c>
      <c r="C78" t="str">
        <f>IF(A78="","",IFERROR(LOOKUP(2,1/(ISNUMBER('Changes Log'!$B$6:$B$505)*('Changes Log'!$B$6:$B$505&lt;=A78)*(((ISNUMBER('Changes Log'!$C$6:$C$505)*('Changes Log'!$C$6:$C$505&gt;=A78))+(('Changes Log'!$C$6:$C$505="")*('Changes Log'!$B$6:$B$505=A78)))&gt;0)*('Changes Log'!$D$6:$D$505&lt;&gt;"")),ROW('Changes Log'!$B$6:$B$505)),""))</f>
        <v/>
      </c>
      <c r="D78" t="str">
        <f>IF(A78="","",IF(C78="",B78,INDEX('Changes Log'!$D:$D,C78)))</f>
        <v>Jane</v>
      </c>
      <c r="E78">
        <f t="shared" si="3"/>
        <v>0</v>
      </c>
      <c r="F78" t="str">
        <f>IF(C78="","",INDEX('Changes Log'!$E:$E,C78))</f>
        <v/>
      </c>
      <c r="G78" t="str">
        <f>IF(A78="","",IF(AND(E78=1,F78&lt;&gt;Lists!$Q$2),B78,""))</f>
        <v/>
      </c>
      <c r="H78" t="str">
        <f t="shared" si="4"/>
        <v>Jane</v>
      </c>
    </row>
    <row r="79" spans="1:8" x14ac:dyDescent="0.35">
      <c r="A79" s="51">
        <f t="shared" si="5"/>
        <v>46312</v>
      </c>
      <c r="B79" t="str">
        <f>IF(OR(A79="",Setup!$C$14=""),"",INDEX(Setup!$C$24:$I$25,INT(MOD(A79-Setup!$C$14,14)/7)+1,MOD(MOD(A79-Setup!$C$14,14),7)+1))</f>
        <v>Jane</v>
      </c>
      <c r="C79" t="str">
        <f>IF(A79="","",IFERROR(LOOKUP(2,1/(ISNUMBER('Changes Log'!$B$6:$B$505)*('Changes Log'!$B$6:$B$505&lt;=A79)*(((ISNUMBER('Changes Log'!$C$6:$C$505)*('Changes Log'!$C$6:$C$505&gt;=A79))+(('Changes Log'!$C$6:$C$505="")*('Changes Log'!$B$6:$B$505=A79)))&gt;0)*('Changes Log'!$D$6:$D$505&lt;&gt;"")),ROW('Changes Log'!$B$6:$B$505)),""))</f>
        <v/>
      </c>
      <c r="D79" t="str">
        <f>IF(A79="","",IF(C79="",B79,INDEX('Changes Log'!$D:$D,C79)))</f>
        <v>Jane</v>
      </c>
      <c r="E79">
        <f t="shared" si="3"/>
        <v>0</v>
      </c>
      <c r="F79" t="str">
        <f>IF(C79="","",INDEX('Changes Log'!$E:$E,C79))</f>
        <v/>
      </c>
      <c r="G79" t="str">
        <f>IF(A79="","",IF(AND(E79=1,F79&lt;&gt;Lists!$Q$2),B79,""))</f>
        <v/>
      </c>
      <c r="H79" t="str">
        <f t="shared" si="4"/>
        <v>Jane</v>
      </c>
    </row>
    <row r="80" spans="1:8" x14ac:dyDescent="0.35">
      <c r="A80" s="51">
        <f t="shared" si="5"/>
        <v>46313</v>
      </c>
      <c r="B80" t="str">
        <f>IF(OR(A80="",Setup!$C$14=""),"",INDEX(Setup!$C$24:$I$25,INT(MOD(A80-Setup!$C$14,14)/7)+1,MOD(MOD(A80-Setup!$C$14,14),7)+1))</f>
        <v>Jane</v>
      </c>
      <c r="C80" t="str">
        <f>IF(A80="","",IFERROR(LOOKUP(2,1/(ISNUMBER('Changes Log'!$B$6:$B$505)*('Changes Log'!$B$6:$B$505&lt;=A80)*(((ISNUMBER('Changes Log'!$C$6:$C$505)*('Changes Log'!$C$6:$C$505&gt;=A80))+(('Changes Log'!$C$6:$C$505="")*('Changes Log'!$B$6:$B$505=A80)))&gt;0)*('Changes Log'!$D$6:$D$505&lt;&gt;"")),ROW('Changes Log'!$B$6:$B$505)),""))</f>
        <v/>
      </c>
      <c r="D80" t="str">
        <f>IF(A80="","",IF(C80="",B80,INDEX('Changes Log'!$D:$D,C80)))</f>
        <v>Jane</v>
      </c>
      <c r="E80">
        <f t="shared" si="3"/>
        <v>0</v>
      </c>
      <c r="F80" t="str">
        <f>IF(C80="","",INDEX('Changes Log'!$E:$E,C80))</f>
        <v/>
      </c>
      <c r="G80" t="str">
        <f>IF(A80="","",IF(AND(E80=1,F80&lt;&gt;Lists!$Q$2),B80,""))</f>
        <v/>
      </c>
      <c r="H80" t="str">
        <f t="shared" si="4"/>
        <v>Jane</v>
      </c>
    </row>
    <row r="81" spans="1:8" x14ac:dyDescent="0.35">
      <c r="A81" s="51">
        <f t="shared" si="5"/>
        <v>46314</v>
      </c>
      <c r="B81" t="str">
        <f>IF(OR(A81="",Setup!$C$14=""),"",INDEX(Setup!$C$24:$I$25,INT(MOD(A81-Setup!$C$14,14)/7)+1,MOD(MOD(A81-Setup!$C$14,14),7)+1))</f>
        <v>John</v>
      </c>
      <c r="C81" t="str">
        <f>IF(A81="","",IFERROR(LOOKUP(2,1/(ISNUMBER('Changes Log'!$B$6:$B$505)*('Changes Log'!$B$6:$B$505&lt;=A81)*(((ISNUMBER('Changes Log'!$C$6:$C$505)*('Changes Log'!$C$6:$C$505&gt;=A81))+(('Changes Log'!$C$6:$C$505="")*('Changes Log'!$B$6:$B$505=A81)))&gt;0)*('Changes Log'!$D$6:$D$505&lt;&gt;"")),ROW('Changes Log'!$B$6:$B$505)),""))</f>
        <v/>
      </c>
      <c r="D81" t="str">
        <f>IF(A81="","",IF(C81="",B81,INDEX('Changes Log'!$D:$D,C81)))</f>
        <v>John</v>
      </c>
      <c r="E81">
        <f t="shared" si="3"/>
        <v>0</v>
      </c>
      <c r="F81" t="str">
        <f>IF(C81="","",INDEX('Changes Log'!$E:$E,C81))</f>
        <v/>
      </c>
      <c r="G81" t="str">
        <f>IF(A81="","",IF(AND(E81=1,F81&lt;&gt;Lists!$Q$2),B81,""))</f>
        <v/>
      </c>
      <c r="H81" t="str">
        <f t="shared" si="4"/>
        <v>John</v>
      </c>
    </row>
    <row r="82" spans="1:8" x14ac:dyDescent="0.35">
      <c r="A82" s="51">
        <f t="shared" si="5"/>
        <v>46315</v>
      </c>
      <c r="B82" t="str">
        <f>IF(OR(A82="",Setup!$C$14=""),"",INDEX(Setup!$C$24:$I$25,INT(MOD(A82-Setup!$C$14,14)/7)+1,MOD(MOD(A82-Setup!$C$14,14),7)+1))</f>
        <v>John</v>
      </c>
      <c r="C82" t="str">
        <f>IF(A82="","",IFERROR(LOOKUP(2,1/(ISNUMBER('Changes Log'!$B$6:$B$505)*('Changes Log'!$B$6:$B$505&lt;=A82)*(((ISNUMBER('Changes Log'!$C$6:$C$505)*('Changes Log'!$C$6:$C$505&gt;=A82))+(('Changes Log'!$C$6:$C$505="")*('Changes Log'!$B$6:$B$505=A82)))&gt;0)*('Changes Log'!$D$6:$D$505&lt;&gt;"")),ROW('Changes Log'!$B$6:$B$505)),""))</f>
        <v/>
      </c>
      <c r="D82" t="str">
        <f>IF(A82="","",IF(C82="",B82,INDEX('Changes Log'!$D:$D,C82)))</f>
        <v>John</v>
      </c>
      <c r="E82">
        <f t="shared" si="3"/>
        <v>0</v>
      </c>
      <c r="F82" t="str">
        <f>IF(C82="","",INDEX('Changes Log'!$E:$E,C82))</f>
        <v/>
      </c>
      <c r="G82" t="str">
        <f>IF(A82="","",IF(AND(E82=1,F82&lt;&gt;Lists!$Q$2),B82,""))</f>
        <v/>
      </c>
      <c r="H82" t="str">
        <f t="shared" si="4"/>
        <v>John</v>
      </c>
    </row>
    <row r="83" spans="1:8" x14ac:dyDescent="0.35">
      <c r="A83" s="51">
        <f t="shared" si="5"/>
        <v>46316</v>
      </c>
      <c r="B83" t="str">
        <f>IF(OR(A83="",Setup!$C$14=""),"",INDEX(Setup!$C$24:$I$25,INT(MOD(A83-Setup!$C$14,14)/7)+1,MOD(MOD(A83-Setup!$C$14,14),7)+1))</f>
        <v>Jane</v>
      </c>
      <c r="C83" t="str">
        <f>IF(A83="","",IFERROR(LOOKUP(2,1/(ISNUMBER('Changes Log'!$B$6:$B$505)*('Changes Log'!$B$6:$B$505&lt;=A83)*(((ISNUMBER('Changes Log'!$C$6:$C$505)*('Changes Log'!$C$6:$C$505&gt;=A83))+(('Changes Log'!$C$6:$C$505="")*('Changes Log'!$B$6:$B$505=A83)))&gt;0)*('Changes Log'!$D$6:$D$505&lt;&gt;"")),ROW('Changes Log'!$B$6:$B$505)),""))</f>
        <v/>
      </c>
      <c r="D83" t="str">
        <f>IF(A83="","",IF(C83="",B83,INDEX('Changes Log'!$D:$D,C83)))</f>
        <v>Jane</v>
      </c>
      <c r="E83">
        <f t="shared" si="3"/>
        <v>0</v>
      </c>
      <c r="F83" t="str">
        <f>IF(C83="","",INDEX('Changes Log'!$E:$E,C83))</f>
        <v/>
      </c>
      <c r="G83" t="str">
        <f>IF(A83="","",IF(AND(E83=1,F83&lt;&gt;Lists!$Q$2),B83,""))</f>
        <v/>
      </c>
      <c r="H83" t="str">
        <f t="shared" si="4"/>
        <v>Jane</v>
      </c>
    </row>
    <row r="84" spans="1:8" x14ac:dyDescent="0.35">
      <c r="A84" s="51">
        <f t="shared" si="5"/>
        <v>46317</v>
      </c>
      <c r="B84" t="str">
        <f>IF(OR(A84="",Setup!$C$14=""),"",INDEX(Setup!$C$24:$I$25,INT(MOD(A84-Setup!$C$14,14)/7)+1,MOD(MOD(A84-Setup!$C$14,14),7)+1))</f>
        <v>Jane</v>
      </c>
      <c r="C84" t="str">
        <f>IF(A84="","",IFERROR(LOOKUP(2,1/(ISNUMBER('Changes Log'!$B$6:$B$505)*('Changes Log'!$B$6:$B$505&lt;=A84)*(((ISNUMBER('Changes Log'!$C$6:$C$505)*('Changes Log'!$C$6:$C$505&gt;=A84))+(('Changes Log'!$C$6:$C$505="")*('Changes Log'!$B$6:$B$505=A84)))&gt;0)*('Changes Log'!$D$6:$D$505&lt;&gt;"")),ROW('Changes Log'!$B$6:$B$505)),""))</f>
        <v/>
      </c>
      <c r="D84" t="str">
        <f>IF(A84="","",IF(C84="",B84,INDEX('Changes Log'!$D:$D,C84)))</f>
        <v>Jane</v>
      </c>
      <c r="E84">
        <f t="shared" si="3"/>
        <v>0</v>
      </c>
      <c r="F84" t="str">
        <f>IF(C84="","",INDEX('Changes Log'!$E:$E,C84))</f>
        <v/>
      </c>
      <c r="G84" t="str">
        <f>IF(A84="","",IF(AND(E84=1,F84&lt;&gt;Lists!$Q$2),B84,""))</f>
        <v/>
      </c>
      <c r="H84" t="str">
        <f t="shared" si="4"/>
        <v>Jane</v>
      </c>
    </row>
    <row r="85" spans="1:8" x14ac:dyDescent="0.35">
      <c r="A85" s="51">
        <f t="shared" si="5"/>
        <v>46318</v>
      </c>
      <c r="B85" t="str">
        <f>IF(OR(A85="",Setup!$C$14=""),"",INDEX(Setup!$C$24:$I$25,INT(MOD(A85-Setup!$C$14,14)/7)+1,MOD(MOD(A85-Setup!$C$14,14),7)+1))</f>
        <v>John</v>
      </c>
      <c r="C85" t="str">
        <f>IF(A85="","",IFERROR(LOOKUP(2,1/(ISNUMBER('Changes Log'!$B$6:$B$505)*('Changes Log'!$B$6:$B$505&lt;=A85)*(((ISNUMBER('Changes Log'!$C$6:$C$505)*('Changes Log'!$C$6:$C$505&gt;=A85))+(('Changes Log'!$C$6:$C$505="")*('Changes Log'!$B$6:$B$505=A85)))&gt;0)*('Changes Log'!$D$6:$D$505&lt;&gt;"")),ROW('Changes Log'!$B$6:$B$505)),""))</f>
        <v/>
      </c>
      <c r="D85" t="str">
        <f>IF(A85="","",IF(C85="",B85,INDEX('Changes Log'!$D:$D,C85)))</f>
        <v>John</v>
      </c>
      <c r="E85">
        <f t="shared" si="3"/>
        <v>0</v>
      </c>
      <c r="F85" t="str">
        <f>IF(C85="","",INDEX('Changes Log'!$E:$E,C85))</f>
        <v/>
      </c>
      <c r="G85" t="str">
        <f>IF(A85="","",IF(AND(E85=1,F85&lt;&gt;Lists!$Q$2),B85,""))</f>
        <v/>
      </c>
      <c r="H85" t="str">
        <f t="shared" si="4"/>
        <v>John</v>
      </c>
    </row>
    <row r="86" spans="1:8" x14ac:dyDescent="0.35">
      <c r="A86" s="51">
        <f t="shared" si="5"/>
        <v>46319</v>
      </c>
      <c r="B86" t="str">
        <f>IF(OR(A86="",Setup!$C$14=""),"",INDEX(Setup!$C$24:$I$25,INT(MOD(A86-Setup!$C$14,14)/7)+1,MOD(MOD(A86-Setup!$C$14,14),7)+1))</f>
        <v>John</v>
      </c>
      <c r="C86" t="str">
        <f>IF(A86="","",IFERROR(LOOKUP(2,1/(ISNUMBER('Changes Log'!$B$6:$B$505)*('Changes Log'!$B$6:$B$505&lt;=A86)*(((ISNUMBER('Changes Log'!$C$6:$C$505)*('Changes Log'!$C$6:$C$505&gt;=A86))+(('Changes Log'!$C$6:$C$505="")*('Changes Log'!$B$6:$B$505=A86)))&gt;0)*('Changes Log'!$D$6:$D$505&lt;&gt;"")),ROW('Changes Log'!$B$6:$B$505)),""))</f>
        <v/>
      </c>
      <c r="D86" t="str">
        <f>IF(A86="","",IF(C86="",B86,INDEX('Changes Log'!$D:$D,C86)))</f>
        <v>John</v>
      </c>
      <c r="E86">
        <f t="shared" si="3"/>
        <v>0</v>
      </c>
      <c r="F86" t="str">
        <f>IF(C86="","",INDEX('Changes Log'!$E:$E,C86))</f>
        <v/>
      </c>
      <c r="G86" t="str">
        <f>IF(A86="","",IF(AND(E86=1,F86&lt;&gt;Lists!$Q$2),B86,""))</f>
        <v/>
      </c>
      <c r="H86" t="str">
        <f t="shared" si="4"/>
        <v>John</v>
      </c>
    </row>
    <row r="87" spans="1:8" x14ac:dyDescent="0.35">
      <c r="A87" s="51">
        <f t="shared" si="5"/>
        <v>46320</v>
      </c>
      <c r="B87" t="str">
        <f>IF(OR(A87="",Setup!$C$14=""),"",INDEX(Setup!$C$24:$I$25,INT(MOD(A87-Setup!$C$14,14)/7)+1,MOD(MOD(A87-Setup!$C$14,14),7)+1))</f>
        <v>John</v>
      </c>
      <c r="C87" t="str">
        <f>IF(A87="","",IFERROR(LOOKUP(2,1/(ISNUMBER('Changes Log'!$B$6:$B$505)*('Changes Log'!$B$6:$B$505&lt;=A87)*(((ISNUMBER('Changes Log'!$C$6:$C$505)*('Changes Log'!$C$6:$C$505&gt;=A87))+(('Changes Log'!$C$6:$C$505="")*('Changes Log'!$B$6:$B$505=A87)))&gt;0)*('Changes Log'!$D$6:$D$505&lt;&gt;"")),ROW('Changes Log'!$B$6:$B$505)),""))</f>
        <v/>
      </c>
      <c r="D87" t="str">
        <f>IF(A87="","",IF(C87="",B87,INDEX('Changes Log'!$D:$D,C87)))</f>
        <v>John</v>
      </c>
      <c r="E87">
        <f t="shared" si="3"/>
        <v>0</v>
      </c>
      <c r="F87" t="str">
        <f>IF(C87="","",INDEX('Changes Log'!$E:$E,C87))</f>
        <v/>
      </c>
      <c r="G87" t="str">
        <f>IF(A87="","",IF(AND(E87=1,F87&lt;&gt;Lists!$Q$2),B87,""))</f>
        <v/>
      </c>
      <c r="H87" t="str">
        <f t="shared" si="4"/>
        <v>John</v>
      </c>
    </row>
    <row r="88" spans="1:8" x14ac:dyDescent="0.35">
      <c r="A88" s="51">
        <f t="shared" si="5"/>
        <v>46321</v>
      </c>
      <c r="B88" t="str">
        <f>IF(OR(A88="",Setup!$C$14=""),"",INDEX(Setup!$C$24:$I$25,INT(MOD(A88-Setup!$C$14,14)/7)+1,MOD(MOD(A88-Setup!$C$14,14),7)+1))</f>
        <v>Jane</v>
      </c>
      <c r="C88" t="str">
        <f>IF(A88="","",IFERROR(LOOKUP(2,1/(ISNUMBER('Changes Log'!$B$6:$B$505)*('Changes Log'!$B$6:$B$505&lt;=A88)*(((ISNUMBER('Changes Log'!$C$6:$C$505)*('Changes Log'!$C$6:$C$505&gt;=A88))+(('Changes Log'!$C$6:$C$505="")*('Changes Log'!$B$6:$B$505=A88)))&gt;0)*('Changes Log'!$D$6:$D$505&lt;&gt;"")),ROW('Changes Log'!$B$6:$B$505)),""))</f>
        <v/>
      </c>
      <c r="D88" t="str">
        <f>IF(A88="","",IF(C88="",B88,INDEX('Changes Log'!$D:$D,C88)))</f>
        <v>Jane</v>
      </c>
      <c r="E88">
        <f t="shared" si="3"/>
        <v>0</v>
      </c>
      <c r="F88" t="str">
        <f>IF(C88="","",INDEX('Changes Log'!$E:$E,C88))</f>
        <v/>
      </c>
      <c r="G88" t="str">
        <f>IF(A88="","",IF(AND(E88=1,F88&lt;&gt;Lists!$Q$2),B88,""))</f>
        <v/>
      </c>
      <c r="H88" t="str">
        <f t="shared" si="4"/>
        <v>Jane</v>
      </c>
    </row>
    <row r="89" spans="1:8" x14ac:dyDescent="0.35">
      <c r="A89" s="51">
        <f t="shared" si="5"/>
        <v>46322</v>
      </c>
      <c r="B89" t="str">
        <f>IF(OR(A89="",Setup!$C$14=""),"",INDEX(Setup!$C$24:$I$25,INT(MOD(A89-Setup!$C$14,14)/7)+1,MOD(MOD(A89-Setup!$C$14,14),7)+1))</f>
        <v>Jane</v>
      </c>
      <c r="C89" t="str">
        <f>IF(A89="","",IFERROR(LOOKUP(2,1/(ISNUMBER('Changes Log'!$B$6:$B$505)*('Changes Log'!$B$6:$B$505&lt;=A89)*(((ISNUMBER('Changes Log'!$C$6:$C$505)*('Changes Log'!$C$6:$C$505&gt;=A89))+(('Changes Log'!$C$6:$C$505="")*('Changes Log'!$B$6:$B$505=A89)))&gt;0)*('Changes Log'!$D$6:$D$505&lt;&gt;"")),ROW('Changes Log'!$B$6:$B$505)),""))</f>
        <v/>
      </c>
      <c r="D89" t="str">
        <f>IF(A89="","",IF(C89="",B89,INDEX('Changes Log'!$D:$D,C89)))</f>
        <v>Jane</v>
      </c>
      <c r="E89">
        <f t="shared" si="3"/>
        <v>0</v>
      </c>
      <c r="F89" t="str">
        <f>IF(C89="","",INDEX('Changes Log'!$E:$E,C89))</f>
        <v/>
      </c>
      <c r="G89" t="str">
        <f>IF(A89="","",IF(AND(E89=1,F89&lt;&gt;Lists!$Q$2),B89,""))</f>
        <v/>
      </c>
      <c r="H89" t="str">
        <f t="shared" si="4"/>
        <v>Jane</v>
      </c>
    </row>
    <row r="90" spans="1:8" x14ac:dyDescent="0.35">
      <c r="A90" s="51">
        <f t="shared" si="5"/>
        <v>46323</v>
      </c>
      <c r="B90" t="str">
        <f>IF(OR(A90="",Setup!$C$14=""),"",INDEX(Setup!$C$24:$I$25,INT(MOD(A90-Setup!$C$14,14)/7)+1,MOD(MOD(A90-Setup!$C$14,14),7)+1))</f>
        <v>John</v>
      </c>
      <c r="C90" t="str">
        <f>IF(A90="","",IFERROR(LOOKUP(2,1/(ISNUMBER('Changes Log'!$B$6:$B$505)*('Changes Log'!$B$6:$B$505&lt;=A90)*(((ISNUMBER('Changes Log'!$C$6:$C$505)*('Changes Log'!$C$6:$C$505&gt;=A90))+(('Changes Log'!$C$6:$C$505="")*('Changes Log'!$B$6:$B$505=A90)))&gt;0)*('Changes Log'!$D$6:$D$505&lt;&gt;"")),ROW('Changes Log'!$B$6:$B$505)),""))</f>
        <v/>
      </c>
      <c r="D90" t="str">
        <f>IF(A90="","",IF(C90="",B90,INDEX('Changes Log'!$D:$D,C90)))</f>
        <v>John</v>
      </c>
      <c r="E90">
        <f t="shared" si="3"/>
        <v>0</v>
      </c>
      <c r="F90" t="str">
        <f>IF(C90="","",INDEX('Changes Log'!$E:$E,C90))</f>
        <v/>
      </c>
      <c r="G90" t="str">
        <f>IF(A90="","",IF(AND(E90=1,F90&lt;&gt;Lists!$Q$2),B90,""))</f>
        <v/>
      </c>
      <c r="H90" t="str">
        <f t="shared" si="4"/>
        <v>John</v>
      </c>
    </row>
    <row r="91" spans="1:8" x14ac:dyDescent="0.35">
      <c r="A91" s="51">
        <f t="shared" si="5"/>
        <v>46324</v>
      </c>
      <c r="B91" t="str">
        <f>IF(OR(A91="",Setup!$C$14=""),"",INDEX(Setup!$C$24:$I$25,INT(MOD(A91-Setup!$C$14,14)/7)+1,MOD(MOD(A91-Setup!$C$14,14),7)+1))</f>
        <v>John</v>
      </c>
      <c r="C91" t="str">
        <f>IF(A91="","",IFERROR(LOOKUP(2,1/(ISNUMBER('Changes Log'!$B$6:$B$505)*('Changes Log'!$B$6:$B$505&lt;=A91)*(((ISNUMBER('Changes Log'!$C$6:$C$505)*('Changes Log'!$C$6:$C$505&gt;=A91))+(('Changes Log'!$C$6:$C$505="")*('Changes Log'!$B$6:$B$505=A91)))&gt;0)*('Changes Log'!$D$6:$D$505&lt;&gt;"")),ROW('Changes Log'!$B$6:$B$505)),""))</f>
        <v/>
      </c>
      <c r="D91" t="str">
        <f>IF(A91="","",IF(C91="",B91,INDEX('Changes Log'!$D:$D,C91)))</f>
        <v>John</v>
      </c>
      <c r="E91">
        <f t="shared" si="3"/>
        <v>0</v>
      </c>
      <c r="F91" t="str">
        <f>IF(C91="","",INDEX('Changes Log'!$E:$E,C91))</f>
        <v/>
      </c>
      <c r="G91" t="str">
        <f>IF(A91="","",IF(AND(E91=1,F91&lt;&gt;Lists!$Q$2),B91,""))</f>
        <v/>
      </c>
      <c r="H91" t="str">
        <f t="shared" si="4"/>
        <v>John</v>
      </c>
    </row>
    <row r="92" spans="1:8" x14ac:dyDescent="0.35">
      <c r="A92" s="51">
        <f t="shared" si="5"/>
        <v>46325</v>
      </c>
      <c r="B92" t="str">
        <f>IF(OR(A92="",Setup!$C$14=""),"",INDEX(Setup!$C$24:$I$25,INT(MOD(A92-Setup!$C$14,14)/7)+1,MOD(MOD(A92-Setup!$C$14,14),7)+1))</f>
        <v>Jane</v>
      </c>
      <c r="C92" t="str">
        <f>IF(A92="","",IFERROR(LOOKUP(2,1/(ISNUMBER('Changes Log'!$B$6:$B$505)*('Changes Log'!$B$6:$B$505&lt;=A92)*(((ISNUMBER('Changes Log'!$C$6:$C$505)*('Changes Log'!$C$6:$C$505&gt;=A92))+(('Changes Log'!$C$6:$C$505="")*('Changes Log'!$B$6:$B$505=A92)))&gt;0)*('Changes Log'!$D$6:$D$505&lt;&gt;"")),ROW('Changes Log'!$B$6:$B$505)),""))</f>
        <v/>
      </c>
      <c r="D92" t="str">
        <f>IF(A92="","",IF(C92="",B92,INDEX('Changes Log'!$D:$D,C92)))</f>
        <v>Jane</v>
      </c>
      <c r="E92">
        <f t="shared" si="3"/>
        <v>0</v>
      </c>
      <c r="F92" t="str">
        <f>IF(C92="","",INDEX('Changes Log'!$E:$E,C92))</f>
        <v/>
      </c>
      <c r="G92" t="str">
        <f>IF(A92="","",IF(AND(E92=1,F92&lt;&gt;Lists!$Q$2),B92,""))</f>
        <v/>
      </c>
      <c r="H92" t="str">
        <f t="shared" si="4"/>
        <v>Jane</v>
      </c>
    </row>
    <row r="93" spans="1:8" x14ac:dyDescent="0.35">
      <c r="A93" s="51">
        <f t="shared" si="5"/>
        <v>46326</v>
      </c>
      <c r="B93" t="str">
        <f>IF(OR(A93="",Setup!$C$14=""),"",INDEX(Setup!$C$24:$I$25,INT(MOD(A93-Setup!$C$14,14)/7)+1,MOD(MOD(A93-Setup!$C$14,14),7)+1))</f>
        <v>Jane</v>
      </c>
      <c r="C93" t="str">
        <f>IF(A93="","",IFERROR(LOOKUP(2,1/(ISNUMBER('Changes Log'!$B$6:$B$505)*('Changes Log'!$B$6:$B$505&lt;=A93)*(((ISNUMBER('Changes Log'!$C$6:$C$505)*('Changes Log'!$C$6:$C$505&gt;=A93))+(('Changes Log'!$C$6:$C$505="")*('Changes Log'!$B$6:$B$505=A93)))&gt;0)*('Changes Log'!$D$6:$D$505&lt;&gt;"")),ROW('Changes Log'!$B$6:$B$505)),""))</f>
        <v/>
      </c>
      <c r="D93" t="str">
        <f>IF(A93="","",IF(C93="",B93,INDEX('Changes Log'!$D:$D,C93)))</f>
        <v>Jane</v>
      </c>
      <c r="E93">
        <f t="shared" si="3"/>
        <v>0</v>
      </c>
      <c r="F93" t="str">
        <f>IF(C93="","",INDEX('Changes Log'!$E:$E,C93))</f>
        <v/>
      </c>
      <c r="G93" t="str">
        <f>IF(A93="","",IF(AND(E93=1,F93&lt;&gt;Lists!$Q$2),B93,""))</f>
        <v/>
      </c>
      <c r="H93" t="str">
        <f t="shared" si="4"/>
        <v>Jane</v>
      </c>
    </row>
    <row r="94" spans="1:8" x14ac:dyDescent="0.35">
      <c r="A94" s="51">
        <f t="shared" si="5"/>
        <v>46327</v>
      </c>
      <c r="B94" t="str">
        <f>IF(OR(A94="",Setup!$C$14=""),"",INDEX(Setup!$C$24:$I$25,INT(MOD(A94-Setup!$C$14,14)/7)+1,MOD(MOD(A94-Setup!$C$14,14),7)+1))</f>
        <v>Jane</v>
      </c>
      <c r="C94" t="str">
        <f>IF(A94="","",IFERROR(LOOKUP(2,1/(ISNUMBER('Changes Log'!$B$6:$B$505)*('Changes Log'!$B$6:$B$505&lt;=A94)*(((ISNUMBER('Changes Log'!$C$6:$C$505)*('Changes Log'!$C$6:$C$505&gt;=A94))+(('Changes Log'!$C$6:$C$505="")*('Changes Log'!$B$6:$B$505=A94)))&gt;0)*('Changes Log'!$D$6:$D$505&lt;&gt;"")),ROW('Changes Log'!$B$6:$B$505)),""))</f>
        <v/>
      </c>
      <c r="D94" t="str">
        <f>IF(A94="","",IF(C94="",B94,INDEX('Changes Log'!$D:$D,C94)))</f>
        <v>Jane</v>
      </c>
      <c r="E94">
        <f t="shared" si="3"/>
        <v>0</v>
      </c>
      <c r="F94" t="str">
        <f>IF(C94="","",INDEX('Changes Log'!$E:$E,C94))</f>
        <v/>
      </c>
      <c r="G94" t="str">
        <f>IF(A94="","",IF(AND(E94=1,F94&lt;&gt;Lists!$Q$2),B94,""))</f>
        <v/>
      </c>
      <c r="H94" t="str">
        <f t="shared" si="4"/>
        <v>Jane</v>
      </c>
    </row>
    <row r="95" spans="1:8" x14ac:dyDescent="0.35">
      <c r="A95" s="51">
        <f t="shared" si="5"/>
        <v>46328</v>
      </c>
      <c r="B95" t="str">
        <f>IF(OR(A95="",Setup!$C$14=""),"",INDEX(Setup!$C$24:$I$25,INT(MOD(A95-Setup!$C$14,14)/7)+1,MOD(MOD(A95-Setup!$C$14,14),7)+1))</f>
        <v>John</v>
      </c>
      <c r="C95" t="str">
        <f>IF(A95="","",IFERROR(LOOKUP(2,1/(ISNUMBER('Changes Log'!$B$6:$B$505)*('Changes Log'!$B$6:$B$505&lt;=A95)*(((ISNUMBER('Changes Log'!$C$6:$C$505)*('Changes Log'!$C$6:$C$505&gt;=A95))+(('Changes Log'!$C$6:$C$505="")*('Changes Log'!$B$6:$B$505=A95)))&gt;0)*('Changes Log'!$D$6:$D$505&lt;&gt;"")),ROW('Changes Log'!$B$6:$B$505)),""))</f>
        <v/>
      </c>
      <c r="D95" t="str">
        <f>IF(A95="","",IF(C95="",B95,INDEX('Changes Log'!$D:$D,C95)))</f>
        <v>John</v>
      </c>
      <c r="E95">
        <f t="shared" si="3"/>
        <v>0</v>
      </c>
      <c r="F95" t="str">
        <f>IF(C95="","",INDEX('Changes Log'!$E:$E,C95))</f>
        <v/>
      </c>
      <c r="G95" t="str">
        <f>IF(A95="","",IF(AND(E95=1,F95&lt;&gt;Lists!$Q$2),B95,""))</f>
        <v/>
      </c>
      <c r="H95" t="str">
        <f t="shared" si="4"/>
        <v>John</v>
      </c>
    </row>
    <row r="96" spans="1:8" x14ac:dyDescent="0.35">
      <c r="A96" s="51">
        <f t="shared" si="5"/>
        <v>46329</v>
      </c>
      <c r="B96" t="str">
        <f>IF(OR(A96="",Setup!$C$14=""),"",INDEX(Setup!$C$24:$I$25,INT(MOD(A96-Setup!$C$14,14)/7)+1,MOD(MOD(A96-Setup!$C$14,14),7)+1))</f>
        <v>John</v>
      </c>
      <c r="C96" t="str">
        <f>IF(A96="","",IFERROR(LOOKUP(2,1/(ISNUMBER('Changes Log'!$B$6:$B$505)*('Changes Log'!$B$6:$B$505&lt;=A96)*(((ISNUMBER('Changes Log'!$C$6:$C$505)*('Changes Log'!$C$6:$C$505&gt;=A96))+(('Changes Log'!$C$6:$C$505="")*('Changes Log'!$B$6:$B$505=A96)))&gt;0)*('Changes Log'!$D$6:$D$505&lt;&gt;"")),ROW('Changes Log'!$B$6:$B$505)),""))</f>
        <v/>
      </c>
      <c r="D96" t="str">
        <f>IF(A96="","",IF(C96="",B96,INDEX('Changes Log'!$D:$D,C96)))</f>
        <v>John</v>
      </c>
      <c r="E96">
        <f t="shared" si="3"/>
        <v>0</v>
      </c>
      <c r="F96" t="str">
        <f>IF(C96="","",INDEX('Changes Log'!$E:$E,C96))</f>
        <v/>
      </c>
      <c r="G96" t="str">
        <f>IF(A96="","",IF(AND(E96=1,F96&lt;&gt;Lists!$Q$2),B96,""))</f>
        <v/>
      </c>
      <c r="H96" t="str">
        <f t="shared" si="4"/>
        <v>John</v>
      </c>
    </row>
    <row r="97" spans="1:8" x14ac:dyDescent="0.35">
      <c r="A97" s="51">
        <f t="shared" si="5"/>
        <v>46330</v>
      </c>
      <c r="B97" t="str">
        <f>IF(OR(A97="",Setup!$C$14=""),"",INDEX(Setup!$C$24:$I$25,INT(MOD(A97-Setup!$C$14,14)/7)+1,MOD(MOD(A97-Setup!$C$14,14),7)+1))</f>
        <v>Jane</v>
      </c>
      <c r="C97" t="str">
        <f>IF(A97="","",IFERROR(LOOKUP(2,1/(ISNUMBER('Changes Log'!$B$6:$B$505)*('Changes Log'!$B$6:$B$505&lt;=A97)*(((ISNUMBER('Changes Log'!$C$6:$C$505)*('Changes Log'!$C$6:$C$505&gt;=A97))+(('Changes Log'!$C$6:$C$505="")*('Changes Log'!$B$6:$B$505=A97)))&gt;0)*('Changes Log'!$D$6:$D$505&lt;&gt;"")),ROW('Changes Log'!$B$6:$B$505)),""))</f>
        <v/>
      </c>
      <c r="D97" t="str">
        <f>IF(A97="","",IF(C97="",B97,INDEX('Changes Log'!$D:$D,C97)))</f>
        <v>Jane</v>
      </c>
      <c r="E97">
        <f t="shared" si="3"/>
        <v>0</v>
      </c>
      <c r="F97" t="str">
        <f>IF(C97="","",INDEX('Changes Log'!$E:$E,C97))</f>
        <v/>
      </c>
      <c r="G97" t="str">
        <f>IF(A97="","",IF(AND(E97=1,F97&lt;&gt;Lists!$Q$2),B97,""))</f>
        <v/>
      </c>
      <c r="H97" t="str">
        <f t="shared" si="4"/>
        <v>Jane</v>
      </c>
    </row>
    <row r="98" spans="1:8" x14ac:dyDescent="0.35">
      <c r="A98" s="51">
        <f t="shared" si="5"/>
        <v>46331</v>
      </c>
      <c r="B98" t="str">
        <f>IF(OR(A98="",Setup!$C$14=""),"",INDEX(Setup!$C$24:$I$25,INT(MOD(A98-Setup!$C$14,14)/7)+1,MOD(MOD(A98-Setup!$C$14,14),7)+1))</f>
        <v>Jane</v>
      </c>
      <c r="C98" t="str">
        <f>IF(A98="","",IFERROR(LOOKUP(2,1/(ISNUMBER('Changes Log'!$B$6:$B$505)*('Changes Log'!$B$6:$B$505&lt;=A98)*(((ISNUMBER('Changes Log'!$C$6:$C$505)*('Changes Log'!$C$6:$C$505&gt;=A98))+(('Changes Log'!$C$6:$C$505="")*('Changes Log'!$B$6:$B$505=A98)))&gt;0)*('Changes Log'!$D$6:$D$505&lt;&gt;"")),ROW('Changes Log'!$B$6:$B$505)),""))</f>
        <v/>
      </c>
      <c r="D98" t="str">
        <f>IF(A98="","",IF(C98="",B98,INDEX('Changes Log'!$D:$D,C98)))</f>
        <v>Jane</v>
      </c>
      <c r="E98">
        <f t="shared" si="3"/>
        <v>0</v>
      </c>
      <c r="F98" t="str">
        <f>IF(C98="","",INDEX('Changes Log'!$E:$E,C98))</f>
        <v/>
      </c>
      <c r="G98" t="str">
        <f>IF(A98="","",IF(AND(E98=1,F98&lt;&gt;Lists!$Q$2),B98,""))</f>
        <v/>
      </c>
      <c r="H98" t="str">
        <f t="shared" si="4"/>
        <v>Jane</v>
      </c>
    </row>
    <row r="99" spans="1:8" x14ac:dyDescent="0.35">
      <c r="A99" s="51">
        <f t="shared" si="5"/>
        <v>46332</v>
      </c>
      <c r="B99" t="str">
        <f>IF(OR(A99="",Setup!$C$14=""),"",INDEX(Setup!$C$24:$I$25,INT(MOD(A99-Setup!$C$14,14)/7)+1,MOD(MOD(A99-Setup!$C$14,14),7)+1))</f>
        <v>John</v>
      </c>
      <c r="C99" t="str">
        <f>IF(A99="","",IFERROR(LOOKUP(2,1/(ISNUMBER('Changes Log'!$B$6:$B$505)*('Changes Log'!$B$6:$B$505&lt;=A99)*(((ISNUMBER('Changes Log'!$C$6:$C$505)*('Changes Log'!$C$6:$C$505&gt;=A99))+(('Changes Log'!$C$6:$C$505="")*('Changes Log'!$B$6:$B$505=A99)))&gt;0)*('Changes Log'!$D$6:$D$505&lt;&gt;"")),ROW('Changes Log'!$B$6:$B$505)),""))</f>
        <v/>
      </c>
      <c r="D99" t="str">
        <f>IF(A99="","",IF(C99="",B99,INDEX('Changes Log'!$D:$D,C99)))</f>
        <v>John</v>
      </c>
      <c r="E99">
        <f t="shared" si="3"/>
        <v>0</v>
      </c>
      <c r="F99" t="str">
        <f>IF(C99="","",INDEX('Changes Log'!$E:$E,C99))</f>
        <v/>
      </c>
      <c r="G99" t="str">
        <f>IF(A99="","",IF(AND(E99=1,F99&lt;&gt;Lists!$Q$2),B99,""))</f>
        <v/>
      </c>
      <c r="H99" t="str">
        <f t="shared" si="4"/>
        <v>John</v>
      </c>
    </row>
    <row r="100" spans="1:8" x14ac:dyDescent="0.35">
      <c r="A100" s="51">
        <f t="shared" si="5"/>
        <v>46333</v>
      </c>
      <c r="B100" t="str">
        <f>IF(OR(A100="",Setup!$C$14=""),"",INDEX(Setup!$C$24:$I$25,INT(MOD(A100-Setup!$C$14,14)/7)+1,MOD(MOD(A100-Setup!$C$14,14),7)+1))</f>
        <v>John</v>
      </c>
      <c r="C100" t="str">
        <f>IF(A100="","",IFERROR(LOOKUP(2,1/(ISNUMBER('Changes Log'!$B$6:$B$505)*('Changes Log'!$B$6:$B$505&lt;=A100)*(((ISNUMBER('Changes Log'!$C$6:$C$505)*('Changes Log'!$C$6:$C$505&gt;=A100))+(('Changes Log'!$C$6:$C$505="")*('Changes Log'!$B$6:$B$505=A100)))&gt;0)*('Changes Log'!$D$6:$D$505&lt;&gt;"")),ROW('Changes Log'!$B$6:$B$505)),""))</f>
        <v/>
      </c>
      <c r="D100" t="str">
        <f>IF(A100="","",IF(C100="",B100,INDEX('Changes Log'!$D:$D,C100)))</f>
        <v>John</v>
      </c>
      <c r="E100">
        <f t="shared" si="3"/>
        <v>0</v>
      </c>
      <c r="F100" t="str">
        <f>IF(C100="","",INDEX('Changes Log'!$E:$E,C100))</f>
        <v/>
      </c>
      <c r="G100" t="str">
        <f>IF(A100="","",IF(AND(E100=1,F100&lt;&gt;Lists!$Q$2),B100,""))</f>
        <v/>
      </c>
      <c r="H100" t="str">
        <f t="shared" si="4"/>
        <v>John</v>
      </c>
    </row>
    <row r="101" spans="1:8" x14ac:dyDescent="0.35">
      <c r="A101" s="51">
        <f t="shared" si="5"/>
        <v>46334</v>
      </c>
      <c r="B101" t="str">
        <f>IF(OR(A101="",Setup!$C$14=""),"",INDEX(Setup!$C$24:$I$25,INT(MOD(A101-Setup!$C$14,14)/7)+1,MOD(MOD(A101-Setup!$C$14,14),7)+1))</f>
        <v>John</v>
      </c>
      <c r="C101" t="str">
        <f>IF(A101="","",IFERROR(LOOKUP(2,1/(ISNUMBER('Changes Log'!$B$6:$B$505)*('Changes Log'!$B$6:$B$505&lt;=A101)*(((ISNUMBER('Changes Log'!$C$6:$C$505)*('Changes Log'!$C$6:$C$505&gt;=A101))+(('Changes Log'!$C$6:$C$505="")*('Changes Log'!$B$6:$B$505=A101)))&gt;0)*('Changes Log'!$D$6:$D$505&lt;&gt;"")),ROW('Changes Log'!$B$6:$B$505)),""))</f>
        <v/>
      </c>
      <c r="D101" t="str">
        <f>IF(A101="","",IF(C101="",B101,INDEX('Changes Log'!$D:$D,C101)))</f>
        <v>John</v>
      </c>
      <c r="E101">
        <f t="shared" si="3"/>
        <v>0</v>
      </c>
      <c r="F101" t="str">
        <f>IF(C101="","",INDEX('Changes Log'!$E:$E,C101))</f>
        <v/>
      </c>
      <c r="G101" t="str">
        <f>IF(A101="","",IF(AND(E101=1,F101&lt;&gt;Lists!$Q$2),B101,""))</f>
        <v/>
      </c>
      <c r="H101" t="str">
        <f t="shared" si="4"/>
        <v>John</v>
      </c>
    </row>
    <row r="102" spans="1:8" x14ac:dyDescent="0.35">
      <c r="A102" s="51">
        <f t="shared" si="5"/>
        <v>46335</v>
      </c>
      <c r="B102" t="str">
        <f>IF(OR(A102="",Setup!$C$14=""),"",INDEX(Setup!$C$24:$I$25,INT(MOD(A102-Setup!$C$14,14)/7)+1,MOD(MOD(A102-Setup!$C$14,14),7)+1))</f>
        <v>Jane</v>
      </c>
      <c r="C102" t="str">
        <f>IF(A102="","",IFERROR(LOOKUP(2,1/(ISNUMBER('Changes Log'!$B$6:$B$505)*('Changes Log'!$B$6:$B$505&lt;=A102)*(((ISNUMBER('Changes Log'!$C$6:$C$505)*('Changes Log'!$C$6:$C$505&gt;=A102))+(('Changes Log'!$C$6:$C$505="")*('Changes Log'!$B$6:$B$505=A102)))&gt;0)*('Changes Log'!$D$6:$D$505&lt;&gt;"")),ROW('Changes Log'!$B$6:$B$505)),""))</f>
        <v/>
      </c>
      <c r="D102" t="str">
        <f>IF(A102="","",IF(C102="",B102,INDEX('Changes Log'!$D:$D,C102)))</f>
        <v>Jane</v>
      </c>
      <c r="E102">
        <f t="shared" si="3"/>
        <v>0</v>
      </c>
      <c r="F102" t="str">
        <f>IF(C102="","",INDEX('Changes Log'!$E:$E,C102))</f>
        <v/>
      </c>
      <c r="G102" t="str">
        <f>IF(A102="","",IF(AND(E102=1,F102&lt;&gt;Lists!$Q$2),B102,""))</f>
        <v/>
      </c>
      <c r="H102" t="str">
        <f t="shared" si="4"/>
        <v>Jane</v>
      </c>
    </row>
    <row r="103" spans="1:8" x14ac:dyDescent="0.35">
      <c r="A103" s="51">
        <f t="shared" si="5"/>
        <v>46336</v>
      </c>
      <c r="B103" t="str">
        <f>IF(OR(A103="",Setup!$C$14=""),"",INDEX(Setup!$C$24:$I$25,INT(MOD(A103-Setup!$C$14,14)/7)+1,MOD(MOD(A103-Setup!$C$14,14),7)+1))</f>
        <v>Jane</v>
      </c>
      <c r="C103" t="str">
        <f>IF(A103="","",IFERROR(LOOKUP(2,1/(ISNUMBER('Changes Log'!$B$6:$B$505)*('Changes Log'!$B$6:$B$505&lt;=A103)*(((ISNUMBER('Changes Log'!$C$6:$C$505)*('Changes Log'!$C$6:$C$505&gt;=A103))+(('Changes Log'!$C$6:$C$505="")*('Changes Log'!$B$6:$B$505=A103)))&gt;0)*('Changes Log'!$D$6:$D$505&lt;&gt;"")),ROW('Changes Log'!$B$6:$B$505)),""))</f>
        <v/>
      </c>
      <c r="D103" t="str">
        <f>IF(A103="","",IF(C103="",B103,INDEX('Changes Log'!$D:$D,C103)))</f>
        <v>Jane</v>
      </c>
      <c r="E103">
        <f t="shared" si="3"/>
        <v>0</v>
      </c>
      <c r="F103" t="str">
        <f>IF(C103="","",INDEX('Changes Log'!$E:$E,C103))</f>
        <v/>
      </c>
      <c r="G103" t="str">
        <f>IF(A103="","",IF(AND(E103=1,F103&lt;&gt;Lists!$Q$2),B103,""))</f>
        <v/>
      </c>
      <c r="H103" t="str">
        <f t="shared" si="4"/>
        <v>Jane</v>
      </c>
    </row>
    <row r="104" spans="1:8" x14ac:dyDescent="0.35">
      <c r="A104" s="51">
        <f t="shared" si="5"/>
        <v>46337</v>
      </c>
      <c r="B104" t="str">
        <f>IF(OR(A104="",Setup!$C$14=""),"",INDEX(Setup!$C$24:$I$25,INT(MOD(A104-Setup!$C$14,14)/7)+1,MOD(MOD(A104-Setup!$C$14,14),7)+1))</f>
        <v>John</v>
      </c>
      <c r="C104" t="str">
        <f>IF(A104="","",IFERROR(LOOKUP(2,1/(ISNUMBER('Changes Log'!$B$6:$B$505)*('Changes Log'!$B$6:$B$505&lt;=A104)*(((ISNUMBER('Changes Log'!$C$6:$C$505)*('Changes Log'!$C$6:$C$505&gt;=A104))+(('Changes Log'!$C$6:$C$505="")*('Changes Log'!$B$6:$B$505=A104)))&gt;0)*('Changes Log'!$D$6:$D$505&lt;&gt;"")),ROW('Changes Log'!$B$6:$B$505)),""))</f>
        <v/>
      </c>
      <c r="D104" t="str">
        <f>IF(A104="","",IF(C104="",B104,INDEX('Changes Log'!$D:$D,C104)))</f>
        <v>John</v>
      </c>
      <c r="E104">
        <f t="shared" si="3"/>
        <v>0</v>
      </c>
      <c r="F104" t="str">
        <f>IF(C104="","",INDEX('Changes Log'!$E:$E,C104))</f>
        <v/>
      </c>
      <c r="G104" t="str">
        <f>IF(A104="","",IF(AND(E104=1,F104&lt;&gt;Lists!$Q$2),B104,""))</f>
        <v/>
      </c>
      <c r="H104" t="str">
        <f t="shared" si="4"/>
        <v>John</v>
      </c>
    </row>
    <row r="105" spans="1:8" x14ac:dyDescent="0.35">
      <c r="A105" s="51">
        <f t="shared" si="5"/>
        <v>46338</v>
      </c>
      <c r="B105" t="str">
        <f>IF(OR(A105="",Setup!$C$14=""),"",INDEX(Setup!$C$24:$I$25,INT(MOD(A105-Setup!$C$14,14)/7)+1,MOD(MOD(A105-Setup!$C$14,14),7)+1))</f>
        <v>John</v>
      </c>
      <c r="C105" t="str">
        <f>IF(A105="","",IFERROR(LOOKUP(2,1/(ISNUMBER('Changes Log'!$B$6:$B$505)*('Changes Log'!$B$6:$B$505&lt;=A105)*(((ISNUMBER('Changes Log'!$C$6:$C$505)*('Changes Log'!$C$6:$C$505&gt;=A105))+(('Changes Log'!$C$6:$C$505="")*('Changes Log'!$B$6:$B$505=A105)))&gt;0)*('Changes Log'!$D$6:$D$505&lt;&gt;"")),ROW('Changes Log'!$B$6:$B$505)),""))</f>
        <v/>
      </c>
      <c r="D105" t="str">
        <f>IF(A105="","",IF(C105="",B105,INDEX('Changes Log'!$D:$D,C105)))</f>
        <v>John</v>
      </c>
      <c r="E105">
        <f t="shared" si="3"/>
        <v>0</v>
      </c>
      <c r="F105" t="str">
        <f>IF(C105="","",INDEX('Changes Log'!$E:$E,C105))</f>
        <v/>
      </c>
      <c r="G105" t="str">
        <f>IF(A105="","",IF(AND(E105=1,F105&lt;&gt;Lists!$Q$2),B105,""))</f>
        <v/>
      </c>
      <c r="H105" t="str">
        <f t="shared" si="4"/>
        <v>John</v>
      </c>
    </row>
    <row r="106" spans="1:8" x14ac:dyDescent="0.35">
      <c r="A106" s="51">
        <f t="shared" si="5"/>
        <v>46339</v>
      </c>
      <c r="B106" t="str">
        <f>IF(OR(A106="",Setup!$C$14=""),"",INDEX(Setup!$C$24:$I$25,INT(MOD(A106-Setup!$C$14,14)/7)+1,MOD(MOD(A106-Setup!$C$14,14),7)+1))</f>
        <v>Jane</v>
      </c>
      <c r="C106" t="str">
        <f>IF(A106="","",IFERROR(LOOKUP(2,1/(ISNUMBER('Changes Log'!$B$6:$B$505)*('Changes Log'!$B$6:$B$505&lt;=A106)*(((ISNUMBER('Changes Log'!$C$6:$C$505)*('Changes Log'!$C$6:$C$505&gt;=A106))+(('Changes Log'!$C$6:$C$505="")*('Changes Log'!$B$6:$B$505=A106)))&gt;0)*('Changes Log'!$D$6:$D$505&lt;&gt;"")),ROW('Changes Log'!$B$6:$B$505)),""))</f>
        <v/>
      </c>
      <c r="D106" t="str">
        <f>IF(A106="","",IF(C106="",B106,INDEX('Changes Log'!$D:$D,C106)))</f>
        <v>Jane</v>
      </c>
      <c r="E106">
        <f t="shared" si="3"/>
        <v>0</v>
      </c>
      <c r="F106" t="str">
        <f>IF(C106="","",INDEX('Changes Log'!$E:$E,C106))</f>
        <v/>
      </c>
      <c r="G106" t="str">
        <f>IF(A106="","",IF(AND(E106=1,F106&lt;&gt;Lists!$Q$2),B106,""))</f>
        <v/>
      </c>
      <c r="H106" t="str">
        <f t="shared" si="4"/>
        <v>Jane</v>
      </c>
    </row>
    <row r="107" spans="1:8" x14ac:dyDescent="0.35">
      <c r="A107" s="51">
        <f t="shared" si="5"/>
        <v>46340</v>
      </c>
      <c r="B107" t="str">
        <f>IF(OR(A107="",Setup!$C$14=""),"",INDEX(Setup!$C$24:$I$25,INT(MOD(A107-Setup!$C$14,14)/7)+1,MOD(MOD(A107-Setup!$C$14,14),7)+1))</f>
        <v>Jane</v>
      </c>
      <c r="C107" t="str">
        <f>IF(A107="","",IFERROR(LOOKUP(2,1/(ISNUMBER('Changes Log'!$B$6:$B$505)*('Changes Log'!$B$6:$B$505&lt;=A107)*(((ISNUMBER('Changes Log'!$C$6:$C$505)*('Changes Log'!$C$6:$C$505&gt;=A107))+(('Changes Log'!$C$6:$C$505="")*('Changes Log'!$B$6:$B$505=A107)))&gt;0)*('Changes Log'!$D$6:$D$505&lt;&gt;"")),ROW('Changes Log'!$B$6:$B$505)),""))</f>
        <v/>
      </c>
      <c r="D107" t="str">
        <f>IF(A107="","",IF(C107="",B107,INDEX('Changes Log'!$D:$D,C107)))</f>
        <v>Jane</v>
      </c>
      <c r="E107">
        <f t="shared" si="3"/>
        <v>0</v>
      </c>
      <c r="F107" t="str">
        <f>IF(C107="","",INDEX('Changes Log'!$E:$E,C107))</f>
        <v/>
      </c>
      <c r="G107" t="str">
        <f>IF(A107="","",IF(AND(E107=1,F107&lt;&gt;Lists!$Q$2),B107,""))</f>
        <v/>
      </c>
      <c r="H107" t="str">
        <f t="shared" si="4"/>
        <v>Jane</v>
      </c>
    </row>
    <row r="108" spans="1:8" x14ac:dyDescent="0.35">
      <c r="A108" s="51">
        <f t="shared" si="5"/>
        <v>46341</v>
      </c>
      <c r="B108" t="str">
        <f>IF(OR(A108="",Setup!$C$14=""),"",INDEX(Setup!$C$24:$I$25,INT(MOD(A108-Setup!$C$14,14)/7)+1,MOD(MOD(A108-Setup!$C$14,14),7)+1))</f>
        <v>Jane</v>
      </c>
      <c r="C108" t="str">
        <f>IF(A108="","",IFERROR(LOOKUP(2,1/(ISNUMBER('Changes Log'!$B$6:$B$505)*('Changes Log'!$B$6:$B$505&lt;=A108)*(((ISNUMBER('Changes Log'!$C$6:$C$505)*('Changes Log'!$C$6:$C$505&gt;=A108))+(('Changes Log'!$C$6:$C$505="")*('Changes Log'!$B$6:$B$505=A108)))&gt;0)*('Changes Log'!$D$6:$D$505&lt;&gt;"")),ROW('Changes Log'!$B$6:$B$505)),""))</f>
        <v/>
      </c>
      <c r="D108" t="str">
        <f>IF(A108="","",IF(C108="",B108,INDEX('Changes Log'!$D:$D,C108)))</f>
        <v>Jane</v>
      </c>
      <c r="E108">
        <f t="shared" si="3"/>
        <v>0</v>
      </c>
      <c r="F108" t="str">
        <f>IF(C108="","",INDEX('Changes Log'!$E:$E,C108))</f>
        <v/>
      </c>
      <c r="G108" t="str">
        <f>IF(A108="","",IF(AND(E108=1,F108&lt;&gt;Lists!$Q$2),B108,""))</f>
        <v/>
      </c>
      <c r="H108" t="str">
        <f t="shared" si="4"/>
        <v>Jane</v>
      </c>
    </row>
    <row r="109" spans="1:8" x14ac:dyDescent="0.35">
      <c r="A109" s="51">
        <f t="shared" si="5"/>
        <v>46342</v>
      </c>
      <c r="B109" t="str">
        <f>IF(OR(A109="",Setup!$C$14=""),"",INDEX(Setup!$C$24:$I$25,INT(MOD(A109-Setup!$C$14,14)/7)+1,MOD(MOD(A109-Setup!$C$14,14),7)+1))</f>
        <v>John</v>
      </c>
      <c r="C109" t="str">
        <f>IF(A109="","",IFERROR(LOOKUP(2,1/(ISNUMBER('Changes Log'!$B$6:$B$505)*('Changes Log'!$B$6:$B$505&lt;=A109)*(((ISNUMBER('Changes Log'!$C$6:$C$505)*('Changes Log'!$C$6:$C$505&gt;=A109))+(('Changes Log'!$C$6:$C$505="")*('Changes Log'!$B$6:$B$505=A109)))&gt;0)*('Changes Log'!$D$6:$D$505&lt;&gt;"")),ROW('Changes Log'!$B$6:$B$505)),""))</f>
        <v/>
      </c>
      <c r="D109" t="str">
        <f>IF(A109="","",IF(C109="",B109,INDEX('Changes Log'!$D:$D,C109)))</f>
        <v>John</v>
      </c>
      <c r="E109">
        <f t="shared" si="3"/>
        <v>0</v>
      </c>
      <c r="F109" t="str">
        <f>IF(C109="","",INDEX('Changes Log'!$E:$E,C109))</f>
        <v/>
      </c>
      <c r="G109" t="str">
        <f>IF(A109="","",IF(AND(E109=1,F109&lt;&gt;Lists!$Q$2),B109,""))</f>
        <v/>
      </c>
      <c r="H109" t="str">
        <f t="shared" si="4"/>
        <v>John</v>
      </c>
    </row>
    <row r="110" spans="1:8" x14ac:dyDescent="0.35">
      <c r="A110" s="51">
        <f t="shared" si="5"/>
        <v>46343</v>
      </c>
      <c r="B110" t="str">
        <f>IF(OR(A110="",Setup!$C$14=""),"",INDEX(Setup!$C$24:$I$25,INT(MOD(A110-Setup!$C$14,14)/7)+1,MOD(MOD(A110-Setup!$C$14,14),7)+1))</f>
        <v>John</v>
      </c>
      <c r="C110" t="str">
        <f>IF(A110="","",IFERROR(LOOKUP(2,1/(ISNUMBER('Changes Log'!$B$6:$B$505)*('Changes Log'!$B$6:$B$505&lt;=A110)*(((ISNUMBER('Changes Log'!$C$6:$C$505)*('Changes Log'!$C$6:$C$505&gt;=A110))+(('Changes Log'!$C$6:$C$505="")*('Changes Log'!$B$6:$B$505=A110)))&gt;0)*('Changes Log'!$D$6:$D$505&lt;&gt;"")),ROW('Changes Log'!$B$6:$B$505)),""))</f>
        <v/>
      </c>
      <c r="D110" t="str">
        <f>IF(A110="","",IF(C110="",B110,INDEX('Changes Log'!$D:$D,C110)))</f>
        <v>John</v>
      </c>
      <c r="E110">
        <f t="shared" si="3"/>
        <v>0</v>
      </c>
      <c r="F110" t="str">
        <f>IF(C110="","",INDEX('Changes Log'!$E:$E,C110))</f>
        <v/>
      </c>
      <c r="G110" t="str">
        <f>IF(A110="","",IF(AND(E110=1,F110&lt;&gt;Lists!$Q$2),B110,""))</f>
        <v/>
      </c>
      <c r="H110" t="str">
        <f t="shared" si="4"/>
        <v>John</v>
      </c>
    </row>
    <row r="111" spans="1:8" x14ac:dyDescent="0.35">
      <c r="A111" s="51">
        <f t="shared" si="5"/>
        <v>46344</v>
      </c>
      <c r="B111" t="str">
        <f>IF(OR(A111="",Setup!$C$14=""),"",INDEX(Setup!$C$24:$I$25,INT(MOD(A111-Setup!$C$14,14)/7)+1,MOD(MOD(A111-Setup!$C$14,14),7)+1))</f>
        <v>Jane</v>
      </c>
      <c r="C111" t="str">
        <f>IF(A111="","",IFERROR(LOOKUP(2,1/(ISNUMBER('Changes Log'!$B$6:$B$505)*('Changes Log'!$B$6:$B$505&lt;=A111)*(((ISNUMBER('Changes Log'!$C$6:$C$505)*('Changes Log'!$C$6:$C$505&gt;=A111))+(('Changes Log'!$C$6:$C$505="")*('Changes Log'!$B$6:$B$505=A111)))&gt;0)*('Changes Log'!$D$6:$D$505&lt;&gt;"")),ROW('Changes Log'!$B$6:$B$505)),""))</f>
        <v/>
      </c>
      <c r="D111" t="str">
        <f>IF(A111="","",IF(C111="",B111,INDEX('Changes Log'!$D:$D,C111)))</f>
        <v>Jane</v>
      </c>
      <c r="E111">
        <f t="shared" si="3"/>
        <v>0</v>
      </c>
      <c r="F111" t="str">
        <f>IF(C111="","",INDEX('Changes Log'!$E:$E,C111))</f>
        <v/>
      </c>
      <c r="G111" t="str">
        <f>IF(A111="","",IF(AND(E111=1,F111&lt;&gt;Lists!$Q$2),B111,""))</f>
        <v/>
      </c>
      <c r="H111" t="str">
        <f t="shared" si="4"/>
        <v>Jane</v>
      </c>
    </row>
    <row r="112" spans="1:8" x14ac:dyDescent="0.35">
      <c r="A112" s="51">
        <f t="shared" si="5"/>
        <v>46345</v>
      </c>
      <c r="B112" t="str">
        <f>IF(OR(A112="",Setup!$C$14=""),"",INDEX(Setup!$C$24:$I$25,INT(MOD(A112-Setup!$C$14,14)/7)+1,MOD(MOD(A112-Setup!$C$14,14),7)+1))</f>
        <v>Jane</v>
      </c>
      <c r="C112" t="str">
        <f>IF(A112="","",IFERROR(LOOKUP(2,1/(ISNUMBER('Changes Log'!$B$6:$B$505)*('Changes Log'!$B$6:$B$505&lt;=A112)*(((ISNUMBER('Changes Log'!$C$6:$C$505)*('Changes Log'!$C$6:$C$505&gt;=A112))+(('Changes Log'!$C$6:$C$505="")*('Changes Log'!$B$6:$B$505=A112)))&gt;0)*('Changes Log'!$D$6:$D$505&lt;&gt;"")),ROW('Changes Log'!$B$6:$B$505)),""))</f>
        <v/>
      </c>
      <c r="D112" t="str">
        <f>IF(A112="","",IF(C112="",B112,INDEX('Changes Log'!$D:$D,C112)))</f>
        <v>Jane</v>
      </c>
      <c r="E112">
        <f t="shared" si="3"/>
        <v>0</v>
      </c>
      <c r="F112" t="str">
        <f>IF(C112="","",INDEX('Changes Log'!$E:$E,C112))</f>
        <v/>
      </c>
      <c r="G112" t="str">
        <f>IF(A112="","",IF(AND(E112=1,F112&lt;&gt;Lists!$Q$2),B112,""))</f>
        <v/>
      </c>
      <c r="H112" t="str">
        <f t="shared" si="4"/>
        <v>Jane</v>
      </c>
    </row>
    <row r="113" spans="1:8" x14ac:dyDescent="0.35">
      <c r="A113" s="51">
        <f t="shared" si="5"/>
        <v>46346</v>
      </c>
      <c r="B113" t="str">
        <f>IF(OR(A113="",Setup!$C$14=""),"",INDEX(Setup!$C$24:$I$25,INT(MOD(A113-Setup!$C$14,14)/7)+1,MOD(MOD(A113-Setup!$C$14,14),7)+1))</f>
        <v>John</v>
      </c>
      <c r="C113" t="str">
        <f>IF(A113="","",IFERROR(LOOKUP(2,1/(ISNUMBER('Changes Log'!$B$6:$B$505)*('Changes Log'!$B$6:$B$505&lt;=A113)*(((ISNUMBER('Changes Log'!$C$6:$C$505)*('Changes Log'!$C$6:$C$505&gt;=A113))+(('Changes Log'!$C$6:$C$505="")*('Changes Log'!$B$6:$B$505=A113)))&gt;0)*('Changes Log'!$D$6:$D$505&lt;&gt;"")),ROW('Changes Log'!$B$6:$B$505)),""))</f>
        <v/>
      </c>
      <c r="D113" t="str">
        <f>IF(A113="","",IF(C113="",B113,INDEX('Changes Log'!$D:$D,C113)))</f>
        <v>John</v>
      </c>
      <c r="E113">
        <f t="shared" si="3"/>
        <v>0</v>
      </c>
      <c r="F113" t="str">
        <f>IF(C113="","",INDEX('Changes Log'!$E:$E,C113))</f>
        <v/>
      </c>
      <c r="G113" t="str">
        <f>IF(A113="","",IF(AND(E113=1,F113&lt;&gt;Lists!$Q$2),B113,""))</f>
        <v/>
      </c>
      <c r="H113" t="str">
        <f t="shared" si="4"/>
        <v>John</v>
      </c>
    </row>
    <row r="114" spans="1:8" x14ac:dyDescent="0.35">
      <c r="A114" s="51">
        <f t="shared" si="5"/>
        <v>46347</v>
      </c>
      <c r="B114" t="str">
        <f>IF(OR(A114="",Setup!$C$14=""),"",INDEX(Setup!$C$24:$I$25,INT(MOD(A114-Setup!$C$14,14)/7)+1,MOD(MOD(A114-Setup!$C$14,14),7)+1))</f>
        <v>John</v>
      </c>
      <c r="C114" t="str">
        <f>IF(A114="","",IFERROR(LOOKUP(2,1/(ISNUMBER('Changes Log'!$B$6:$B$505)*('Changes Log'!$B$6:$B$505&lt;=A114)*(((ISNUMBER('Changes Log'!$C$6:$C$505)*('Changes Log'!$C$6:$C$505&gt;=A114))+(('Changes Log'!$C$6:$C$505="")*('Changes Log'!$B$6:$B$505=A114)))&gt;0)*('Changes Log'!$D$6:$D$505&lt;&gt;"")),ROW('Changes Log'!$B$6:$B$505)),""))</f>
        <v/>
      </c>
      <c r="D114" t="str">
        <f>IF(A114="","",IF(C114="",B114,INDEX('Changes Log'!$D:$D,C114)))</f>
        <v>John</v>
      </c>
      <c r="E114">
        <f t="shared" si="3"/>
        <v>0</v>
      </c>
      <c r="F114" t="str">
        <f>IF(C114="","",INDEX('Changes Log'!$E:$E,C114))</f>
        <v/>
      </c>
      <c r="G114" t="str">
        <f>IF(A114="","",IF(AND(E114=1,F114&lt;&gt;Lists!$Q$2),B114,""))</f>
        <v/>
      </c>
      <c r="H114" t="str">
        <f t="shared" si="4"/>
        <v>John</v>
      </c>
    </row>
    <row r="115" spans="1:8" x14ac:dyDescent="0.35">
      <c r="A115" s="51">
        <f t="shared" si="5"/>
        <v>46348</v>
      </c>
      <c r="B115" t="str">
        <f>IF(OR(A115="",Setup!$C$14=""),"",INDEX(Setup!$C$24:$I$25,INT(MOD(A115-Setup!$C$14,14)/7)+1,MOD(MOD(A115-Setup!$C$14,14),7)+1))</f>
        <v>John</v>
      </c>
      <c r="C115" t="str">
        <f>IF(A115="","",IFERROR(LOOKUP(2,1/(ISNUMBER('Changes Log'!$B$6:$B$505)*('Changes Log'!$B$6:$B$505&lt;=A115)*(((ISNUMBER('Changes Log'!$C$6:$C$505)*('Changes Log'!$C$6:$C$505&gt;=A115))+(('Changes Log'!$C$6:$C$505="")*('Changes Log'!$B$6:$B$505=A115)))&gt;0)*('Changes Log'!$D$6:$D$505&lt;&gt;"")),ROW('Changes Log'!$B$6:$B$505)),""))</f>
        <v/>
      </c>
      <c r="D115" t="str">
        <f>IF(A115="","",IF(C115="",B115,INDEX('Changes Log'!$D:$D,C115)))</f>
        <v>John</v>
      </c>
      <c r="E115">
        <f t="shared" si="3"/>
        <v>0</v>
      </c>
      <c r="F115" t="str">
        <f>IF(C115="","",INDEX('Changes Log'!$E:$E,C115))</f>
        <v/>
      </c>
      <c r="G115" t="str">
        <f>IF(A115="","",IF(AND(E115=1,F115&lt;&gt;Lists!$Q$2),B115,""))</f>
        <v/>
      </c>
      <c r="H115" t="str">
        <f t="shared" si="4"/>
        <v>John</v>
      </c>
    </row>
    <row r="116" spans="1:8" x14ac:dyDescent="0.35">
      <c r="A116" s="51">
        <f t="shared" si="5"/>
        <v>46349</v>
      </c>
      <c r="B116" t="str">
        <f>IF(OR(A116="",Setup!$C$14=""),"",INDEX(Setup!$C$24:$I$25,INT(MOD(A116-Setup!$C$14,14)/7)+1,MOD(MOD(A116-Setup!$C$14,14),7)+1))</f>
        <v>Jane</v>
      </c>
      <c r="C116" t="str">
        <f>IF(A116="","",IFERROR(LOOKUP(2,1/(ISNUMBER('Changes Log'!$B$6:$B$505)*('Changes Log'!$B$6:$B$505&lt;=A116)*(((ISNUMBER('Changes Log'!$C$6:$C$505)*('Changes Log'!$C$6:$C$505&gt;=A116))+(('Changes Log'!$C$6:$C$505="")*('Changes Log'!$B$6:$B$505=A116)))&gt;0)*('Changes Log'!$D$6:$D$505&lt;&gt;"")),ROW('Changes Log'!$B$6:$B$505)),""))</f>
        <v/>
      </c>
      <c r="D116" t="str">
        <f>IF(A116="","",IF(C116="",B116,INDEX('Changes Log'!$D:$D,C116)))</f>
        <v>Jane</v>
      </c>
      <c r="E116">
        <f t="shared" si="3"/>
        <v>0</v>
      </c>
      <c r="F116" t="str">
        <f>IF(C116="","",INDEX('Changes Log'!$E:$E,C116))</f>
        <v/>
      </c>
      <c r="G116" t="str">
        <f>IF(A116="","",IF(AND(E116=1,F116&lt;&gt;Lists!$Q$2),B116,""))</f>
        <v/>
      </c>
      <c r="H116" t="str">
        <f t="shared" si="4"/>
        <v>Jane</v>
      </c>
    </row>
    <row r="117" spans="1:8" x14ac:dyDescent="0.35">
      <c r="A117" s="51">
        <f t="shared" si="5"/>
        <v>46350</v>
      </c>
      <c r="B117" t="str">
        <f>IF(OR(A117="",Setup!$C$14=""),"",INDEX(Setup!$C$24:$I$25,INT(MOD(A117-Setup!$C$14,14)/7)+1,MOD(MOD(A117-Setup!$C$14,14),7)+1))</f>
        <v>Jane</v>
      </c>
      <c r="C117" t="str">
        <f>IF(A117="","",IFERROR(LOOKUP(2,1/(ISNUMBER('Changes Log'!$B$6:$B$505)*('Changes Log'!$B$6:$B$505&lt;=A117)*(((ISNUMBER('Changes Log'!$C$6:$C$505)*('Changes Log'!$C$6:$C$505&gt;=A117))+(('Changes Log'!$C$6:$C$505="")*('Changes Log'!$B$6:$B$505=A117)))&gt;0)*('Changes Log'!$D$6:$D$505&lt;&gt;"")),ROW('Changes Log'!$B$6:$B$505)),""))</f>
        <v/>
      </c>
      <c r="D117" t="str">
        <f>IF(A117="","",IF(C117="",B117,INDEX('Changes Log'!$D:$D,C117)))</f>
        <v>Jane</v>
      </c>
      <c r="E117">
        <f t="shared" si="3"/>
        <v>0</v>
      </c>
      <c r="F117" t="str">
        <f>IF(C117="","",INDEX('Changes Log'!$E:$E,C117))</f>
        <v/>
      </c>
      <c r="G117" t="str">
        <f>IF(A117="","",IF(AND(E117=1,F117&lt;&gt;Lists!$Q$2),B117,""))</f>
        <v/>
      </c>
      <c r="H117" t="str">
        <f t="shared" si="4"/>
        <v>Jane</v>
      </c>
    </row>
    <row r="118" spans="1:8" x14ac:dyDescent="0.35">
      <c r="A118" s="51">
        <f t="shared" si="5"/>
        <v>46351</v>
      </c>
      <c r="B118" t="str">
        <f>IF(OR(A118="",Setup!$C$14=""),"",INDEX(Setup!$C$24:$I$25,INT(MOD(A118-Setup!$C$14,14)/7)+1,MOD(MOD(A118-Setup!$C$14,14),7)+1))</f>
        <v>John</v>
      </c>
      <c r="C118">
        <f>IF(A118="","",IFERROR(LOOKUP(2,1/(ISNUMBER('Changes Log'!$B$6:$B$505)*('Changes Log'!$B$6:$B$505&lt;=A118)*(((ISNUMBER('Changes Log'!$C$6:$C$505)*('Changes Log'!$C$6:$C$505&gt;=A118))+(('Changes Log'!$C$6:$C$505="")*('Changes Log'!$B$6:$B$505=A118)))&gt;0)*('Changes Log'!$D$6:$D$505&lt;&gt;"")),ROW('Changes Log'!$B$6:$B$505)),""))</f>
        <v>7</v>
      </c>
      <c r="D118" t="str">
        <f>IF(A118="","",IF(C118="",B118,INDEX('Changes Log'!$D:$D,C118)))</f>
        <v>Taylor</v>
      </c>
      <c r="E118">
        <f t="shared" si="3"/>
        <v>1</v>
      </c>
      <c r="F118" t="str">
        <f>IF(C118="","",INDEX('Changes Log'!$E:$E,C118))</f>
        <v>Holiday or summer (per parenting plan)</v>
      </c>
      <c r="G118" t="str">
        <f>IF(A118="","",IF(AND(E118=1,F118&lt;&gt;Lists!$Q$2),B118,""))</f>
        <v/>
      </c>
      <c r="H118" t="str">
        <f t="shared" si="4"/>
        <v>Taylor *</v>
      </c>
    </row>
    <row r="119" spans="1:8" x14ac:dyDescent="0.35">
      <c r="A119" s="51">
        <f t="shared" si="5"/>
        <v>46352</v>
      </c>
      <c r="B119" t="str">
        <f>IF(OR(A119="",Setup!$C$14=""),"",INDEX(Setup!$C$24:$I$25,INT(MOD(A119-Setup!$C$14,14)/7)+1,MOD(MOD(A119-Setup!$C$14,14),7)+1))</f>
        <v>John</v>
      </c>
      <c r="C119">
        <f>IF(A119="","",IFERROR(LOOKUP(2,1/(ISNUMBER('Changes Log'!$B$6:$B$505)*('Changes Log'!$B$6:$B$505&lt;=A119)*(((ISNUMBER('Changes Log'!$C$6:$C$505)*('Changes Log'!$C$6:$C$505&gt;=A119))+(('Changes Log'!$C$6:$C$505="")*('Changes Log'!$B$6:$B$505=A119)))&gt;0)*('Changes Log'!$D$6:$D$505&lt;&gt;"")),ROW('Changes Log'!$B$6:$B$505)),""))</f>
        <v>7</v>
      </c>
      <c r="D119" t="str">
        <f>IF(A119="","",IF(C119="",B119,INDEX('Changes Log'!$D:$D,C119)))</f>
        <v>Taylor</v>
      </c>
      <c r="E119">
        <f t="shared" si="3"/>
        <v>1</v>
      </c>
      <c r="F119" t="str">
        <f>IF(C119="","",INDEX('Changes Log'!$E:$E,C119))</f>
        <v>Holiday or summer (per parenting plan)</v>
      </c>
      <c r="G119" t="str">
        <f>IF(A119="","",IF(AND(E119=1,F119&lt;&gt;Lists!$Q$2),B119,""))</f>
        <v/>
      </c>
      <c r="H119" t="str">
        <f t="shared" si="4"/>
        <v>Taylor *</v>
      </c>
    </row>
    <row r="120" spans="1:8" x14ac:dyDescent="0.35">
      <c r="A120" s="51">
        <f t="shared" si="5"/>
        <v>46353</v>
      </c>
      <c r="B120" t="str">
        <f>IF(OR(A120="",Setup!$C$14=""),"",INDEX(Setup!$C$24:$I$25,INT(MOD(A120-Setup!$C$14,14)/7)+1,MOD(MOD(A120-Setup!$C$14,14),7)+1))</f>
        <v>Jane</v>
      </c>
      <c r="C120">
        <f>IF(A120="","",IFERROR(LOOKUP(2,1/(ISNUMBER('Changes Log'!$B$6:$B$505)*('Changes Log'!$B$6:$B$505&lt;=A120)*(((ISNUMBER('Changes Log'!$C$6:$C$505)*('Changes Log'!$C$6:$C$505&gt;=A120))+(('Changes Log'!$C$6:$C$505="")*('Changes Log'!$B$6:$B$505=A120)))&gt;0)*('Changes Log'!$D$6:$D$505&lt;&gt;"")),ROW('Changes Log'!$B$6:$B$505)),""))</f>
        <v>7</v>
      </c>
      <c r="D120" t="str">
        <f>IF(A120="","",IF(C120="",B120,INDEX('Changes Log'!$D:$D,C120)))</f>
        <v>Taylor</v>
      </c>
      <c r="E120">
        <f t="shared" si="3"/>
        <v>1</v>
      </c>
      <c r="F120" t="str">
        <f>IF(C120="","",INDEX('Changes Log'!$E:$E,C120))</f>
        <v>Holiday or summer (per parenting plan)</v>
      </c>
      <c r="G120" t="str">
        <f>IF(A120="","",IF(AND(E120=1,F120&lt;&gt;Lists!$Q$2),B120,""))</f>
        <v/>
      </c>
      <c r="H120" t="str">
        <f t="shared" si="4"/>
        <v>Taylor *</v>
      </c>
    </row>
    <row r="121" spans="1:8" x14ac:dyDescent="0.35">
      <c r="A121" s="51">
        <f t="shared" si="5"/>
        <v>46354</v>
      </c>
      <c r="B121" t="str">
        <f>IF(OR(A121="",Setup!$C$14=""),"",INDEX(Setup!$C$24:$I$25,INT(MOD(A121-Setup!$C$14,14)/7)+1,MOD(MOD(A121-Setup!$C$14,14),7)+1))</f>
        <v>Jane</v>
      </c>
      <c r="C121">
        <f>IF(A121="","",IFERROR(LOOKUP(2,1/(ISNUMBER('Changes Log'!$B$6:$B$505)*('Changes Log'!$B$6:$B$505&lt;=A121)*(((ISNUMBER('Changes Log'!$C$6:$C$505)*('Changes Log'!$C$6:$C$505&gt;=A121))+(('Changes Log'!$C$6:$C$505="")*('Changes Log'!$B$6:$B$505=A121)))&gt;0)*('Changes Log'!$D$6:$D$505&lt;&gt;"")),ROW('Changes Log'!$B$6:$B$505)),""))</f>
        <v>7</v>
      </c>
      <c r="D121" t="str">
        <f>IF(A121="","",IF(C121="",B121,INDEX('Changes Log'!$D:$D,C121)))</f>
        <v>Taylor</v>
      </c>
      <c r="E121">
        <f t="shared" si="3"/>
        <v>1</v>
      </c>
      <c r="F121" t="str">
        <f>IF(C121="","",INDEX('Changes Log'!$E:$E,C121))</f>
        <v>Holiday or summer (per parenting plan)</v>
      </c>
      <c r="G121" t="str">
        <f>IF(A121="","",IF(AND(E121=1,F121&lt;&gt;Lists!$Q$2),B121,""))</f>
        <v/>
      </c>
      <c r="H121" t="str">
        <f t="shared" si="4"/>
        <v>Taylor *</v>
      </c>
    </row>
    <row r="122" spans="1:8" x14ac:dyDescent="0.35">
      <c r="A122" s="51">
        <f t="shared" si="5"/>
        <v>46355</v>
      </c>
      <c r="B122" t="str">
        <f>IF(OR(A122="",Setup!$C$14=""),"",INDEX(Setup!$C$24:$I$25,INT(MOD(A122-Setup!$C$14,14)/7)+1,MOD(MOD(A122-Setup!$C$14,14),7)+1))</f>
        <v>Jane</v>
      </c>
      <c r="C122">
        <f>IF(A122="","",IFERROR(LOOKUP(2,1/(ISNUMBER('Changes Log'!$B$6:$B$505)*('Changes Log'!$B$6:$B$505&lt;=A122)*(((ISNUMBER('Changes Log'!$C$6:$C$505)*('Changes Log'!$C$6:$C$505&gt;=A122))+(('Changes Log'!$C$6:$C$505="")*('Changes Log'!$B$6:$B$505=A122)))&gt;0)*('Changes Log'!$D$6:$D$505&lt;&gt;"")),ROW('Changes Log'!$B$6:$B$505)),""))</f>
        <v>7</v>
      </c>
      <c r="D122" t="str">
        <f>IF(A122="","",IF(C122="",B122,INDEX('Changes Log'!$D:$D,C122)))</f>
        <v>Taylor</v>
      </c>
      <c r="E122">
        <f t="shared" si="3"/>
        <v>1</v>
      </c>
      <c r="F122" t="str">
        <f>IF(C122="","",INDEX('Changes Log'!$E:$E,C122))</f>
        <v>Holiday or summer (per parenting plan)</v>
      </c>
      <c r="G122" t="str">
        <f>IF(A122="","",IF(AND(E122=1,F122&lt;&gt;Lists!$Q$2),B122,""))</f>
        <v/>
      </c>
      <c r="H122" t="str">
        <f t="shared" si="4"/>
        <v>Taylor *</v>
      </c>
    </row>
    <row r="123" spans="1:8" x14ac:dyDescent="0.35">
      <c r="A123" s="51">
        <f t="shared" si="5"/>
        <v>46356</v>
      </c>
      <c r="B123" t="str">
        <f>IF(OR(A123="",Setup!$C$14=""),"",INDEX(Setup!$C$24:$I$25,INT(MOD(A123-Setup!$C$14,14)/7)+1,MOD(MOD(A123-Setup!$C$14,14),7)+1))</f>
        <v>John</v>
      </c>
      <c r="C123" t="str">
        <f>IF(A123="","",IFERROR(LOOKUP(2,1/(ISNUMBER('Changes Log'!$B$6:$B$505)*('Changes Log'!$B$6:$B$505&lt;=A123)*(((ISNUMBER('Changes Log'!$C$6:$C$505)*('Changes Log'!$C$6:$C$505&gt;=A123))+(('Changes Log'!$C$6:$C$505="")*('Changes Log'!$B$6:$B$505=A123)))&gt;0)*('Changes Log'!$D$6:$D$505&lt;&gt;"")),ROW('Changes Log'!$B$6:$B$505)),""))</f>
        <v/>
      </c>
      <c r="D123" t="str">
        <f>IF(A123="","",IF(C123="",B123,INDEX('Changes Log'!$D:$D,C123)))</f>
        <v>John</v>
      </c>
      <c r="E123">
        <f t="shared" si="3"/>
        <v>0</v>
      </c>
      <c r="F123" t="str">
        <f>IF(C123="","",INDEX('Changes Log'!$E:$E,C123))</f>
        <v/>
      </c>
      <c r="G123" t="str">
        <f>IF(A123="","",IF(AND(E123=1,F123&lt;&gt;Lists!$Q$2),B123,""))</f>
        <v/>
      </c>
      <c r="H123" t="str">
        <f t="shared" si="4"/>
        <v>John</v>
      </c>
    </row>
    <row r="124" spans="1:8" x14ac:dyDescent="0.35">
      <c r="A124" s="51">
        <f t="shared" si="5"/>
        <v>46357</v>
      </c>
      <c r="B124" t="str">
        <f>IF(OR(A124="",Setup!$C$14=""),"",INDEX(Setup!$C$24:$I$25,INT(MOD(A124-Setup!$C$14,14)/7)+1,MOD(MOD(A124-Setup!$C$14,14),7)+1))</f>
        <v>John</v>
      </c>
      <c r="C124" t="str">
        <f>IF(A124="","",IFERROR(LOOKUP(2,1/(ISNUMBER('Changes Log'!$B$6:$B$505)*('Changes Log'!$B$6:$B$505&lt;=A124)*(((ISNUMBER('Changes Log'!$C$6:$C$505)*('Changes Log'!$C$6:$C$505&gt;=A124))+(('Changes Log'!$C$6:$C$505="")*('Changes Log'!$B$6:$B$505=A124)))&gt;0)*('Changes Log'!$D$6:$D$505&lt;&gt;"")),ROW('Changes Log'!$B$6:$B$505)),""))</f>
        <v/>
      </c>
      <c r="D124" t="str">
        <f>IF(A124="","",IF(C124="",B124,INDEX('Changes Log'!$D:$D,C124)))</f>
        <v>John</v>
      </c>
      <c r="E124">
        <f t="shared" si="3"/>
        <v>0</v>
      </c>
      <c r="F124" t="str">
        <f>IF(C124="","",INDEX('Changes Log'!$E:$E,C124))</f>
        <v/>
      </c>
      <c r="G124" t="str">
        <f>IF(A124="","",IF(AND(E124=1,F124&lt;&gt;Lists!$Q$2),B124,""))</f>
        <v/>
      </c>
      <c r="H124" t="str">
        <f t="shared" si="4"/>
        <v>John</v>
      </c>
    </row>
    <row r="125" spans="1:8" x14ac:dyDescent="0.35">
      <c r="A125" s="51">
        <f t="shared" si="5"/>
        <v>46358</v>
      </c>
      <c r="B125" t="str">
        <f>IF(OR(A125="",Setup!$C$14=""),"",INDEX(Setup!$C$24:$I$25,INT(MOD(A125-Setup!$C$14,14)/7)+1,MOD(MOD(A125-Setup!$C$14,14),7)+1))</f>
        <v>Jane</v>
      </c>
      <c r="C125" t="str">
        <f>IF(A125="","",IFERROR(LOOKUP(2,1/(ISNUMBER('Changes Log'!$B$6:$B$505)*('Changes Log'!$B$6:$B$505&lt;=A125)*(((ISNUMBER('Changes Log'!$C$6:$C$505)*('Changes Log'!$C$6:$C$505&gt;=A125))+(('Changes Log'!$C$6:$C$505="")*('Changes Log'!$B$6:$B$505=A125)))&gt;0)*('Changes Log'!$D$6:$D$505&lt;&gt;"")),ROW('Changes Log'!$B$6:$B$505)),""))</f>
        <v/>
      </c>
      <c r="D125" t="str">
        <f>IF(A125="","",IF(C125="",B125,INDEX('Changes Log'!$D:$D,C125)))</f>
        <v>Jane</v>
      </c>
      <c r="E125">
        <f t="shared" si="3"/>
        <v>0</v>
      </c>
      <c r="F125" t="str">
        <f>IF(C125="","",INDEX('Changes Log'!$E:$E,C125))</f>
        <v/>
      </c>
      <c r="G125" t="str">
        <f>IF(A125="","",IF(AND(E125=1,F125&lt;&gt;Lists!$Q$2),B125,""))</f>
        <v/>
      </c>
      <c r="H125" t="str">
        <f t="shared" si="4"/>
        <v>Jane</v>
      </c>
    </row>
    <row r="126" spans="1:8" x14ac:dyDescent="0.35">
      <c r="A126" s="51">
        <f t="shared" si="5"/>
        <v>46359</v>
      </c>
      <c r="B126" t="str">
        <f>IF(OR(A126="",Setup!$C$14=""),"",INDEX(Setup!$C$24:$I$25,INT(MOD(A126-Setup!$C$14,14)/7)+1,MOD(MOD(A126-Setup!$C$14,14),7)+1))</f>
        <v>Jane</v>
      </c>
      <c r="C126" t="str">
        <f>IF(A126="","",IFERROR(LOOKUP(2,1/(ISNUMBER('Changes Log'!$B$6:$B$505)*('Changes Log'!$B$6:$B$505&lt;=A126)*(((ISNUMBER('Changes Log'!$C$6:$C$505)*('Changes Log'!$C$6:$C$505&gt;=A126))+(('Changes Log'!$C$6:$C$505="")*('Changes Log'!$B$6:$B$505=A126)))&gt;0)*('Changes Log'!$D$6:$D$505&lt;&gt;"")),ROW('Changes Log'!$B$6:$B$505)),""))</f>
        <v/>
      </c>
      <c r="D126" t="str">
        <f>IF(A126="","",IF(C126="",B126,INDEX('Changes Log'!$D:$D,C126)))</f>
        <v>Jane</v>
      </c>
      <c r="E126">
        <f t="shared" si="3"/>
        <v>0</v>
      </c>
      <c r="F126" t="str">
        <f>IF(C126="","",INDEX('Changes Log'!$E:$E,C126))</f>
        <v/>
      </c>
      <c r="G126" t="str">
        <f>IF(A126="","",IF(AND(E126=1,F126&lt;&gt;Lists!$Q$2),B126,""))</f>
        <v/>
      </c>
      <c r="H126" t="str">
        <f t="shared" si="4"/>
        <v>Jane</v>
      </c>
    </row>
    <row r="127" spans="1:8" x14ac:dyDescent="0.35">
      <c r="A127" s="51">
        <f t="shared" si="5"/>
        <v>46360</v>
      </c>
      <c r="B127" t="str">
        <f>IF(OR(A127="",Setup!$C$14=""),"",INDEX(Setup!$C$24:$I$25,INT(MOD(A127-Setup!$C$14,14)/7)+1,MOD(MOD(A127-Setup!$C$14,14),7)+1))</f>
        <v>John</v>
      </c>
      <c r="C127" t="str">
        <f>IF(A127="","",IFERROR(LOOKUP(2,1/(ISNUMBER('Changes Log'!$B$6:$B$505)*('Changes Log'!$B$6:$B$505&lt;=A127)*(((ISNUMBER('Changes Log'!$C$6:$C$505)*('Changes Log'!$C$6:$C$505&gt;=A127))+(('Changes Log'!$C$6:$C$505="")*('Changes Log'!$B$6:$B$505=A127)))&gt;0)*('Changes Log'!$D$6:$D$505&lt;&gt;"")),ROW('Changes Log'!$B$6:$B$505)),""))</f>
        <v/>
      </c>
      <c r="D127" t="str">
        <f>IF(A127="","",IF(C127="",B127,INDEX('Changes Log'!$D:$D,C127)))</f>
        <v>John</v>
      </c>
      <c r="E127">
        <f t="shared" si="3"/>
        <v>0</v>
      </c>
      <c r="F127" t="str">
        <f>IF(C127="","",INDEX('Changes Log'!$E:$E,C127))</f>
        <v/>
      </c>
      <c r="G127" t="str">
        <f>IF(A127="","",IF(AND(E127=1,F127&lt;&gt;Lists!$Q$2),B127,""))</f>
        <v/>
      </c>
      <c r="H127" t="str">
        <f t="shared" si="4"/>
        <v>John</v>
      </c>
    </row>
    <row r="128" spans="1:8" x14ac:dyDescent="0.35">
      <c r="A128" s="51">
        <f t="shared" si="5"/>
        <v>46361</v>
      </c>
      <c r="B128" t="str">
        <f>IF(OR(A128="",Setup!$C$14=""),"",INDEX(Setup!$C$24:$I$25,INT(MOD(A128-Setup!$C$14,14)/7)+1,MOD(MOD(A128-Setup!$C$14,14),7)+1))</f>
        <v>John</v>
      </c>
      <c r="C128" t="str">
        <f>IF(A128="","",IFERROR(LOOKUP(2,1/(ISNUMBER('Changes Log'!$B$6:$B$505)*('Changes Log'!$B$6:$B$505&lt;=A128)*(((ISNUMBER('Changes Log'!$C$6:$C$505)*('Changes Log'!$C$6:$C$505&gt;=A128))+(('Changes Log'!$C$6:$C$505="")*('Changes Log'!$B$6:$B$505=A128)))&gt;0)*('Changes Log'!$D$6:$D$505&lt;&gt;"")),ROW('Changes Log'!$B$6:$B$505)),""))</f>
        <v/>
      </c>
      <c r="D128" t="str">
        <f>IF(A128="","",IF(C128="",B128,INDEX('Changes Log'!$D:$D,C128)))</f>
        <v>John</v>
      </c>
      <c r="E128">
        <f t="shared" si="3"/>
        <v>0</v>
      </c>
      <c r="F128" t="str">
        <f>IF(C128="","",INDEX('Changes Log'!$E:$E,C128))</f>
        <v/>
      </c>
      <c r="G128" t="str">
        <f>IF(A128="","",IF(AND(E128=1,F128&lt;&gt;Lists!$Q$2),B128,""))</f>
        <v/>
      </c>
      <c r="H128" t="str">
        <f t="shared" si="4"/>
        <v>John</v>
      </c>
    </row>
    <row r="129" spans="1:8" x14ac:dyDescent="0.35">
      <c r="A129" s="51">
        <f t="shared" si="5"/>
        <v>46362</v>
      </c>
      <c r="B129" t="str">
        <f>IF(OR(A129="",Setup!$C$14=""),"",INDEX(Setup!$C$24:$I$25,INT(MOD(A129-Setup!$C$14,14)/7)+1,MOD(MOD(A129-Setup!$C$14,14),7)+1))</f>
        <v>John</v>
      </c>
      <c r="C129" t="str">
        <f>IF(A129="","",IFERROR(LOOKUP(2,1/(ISNUMBER('Changes Log'!$B$6:$B$505)*('Changes Log'!$B$6:$B$505&lt;=A129)*(((ISNUMBER('Changes Log'!$C$6:$C$505)*('Changes Log'!$C$6:$C$505&gt;=A129))+(('Changes Log'!$C$6:$C$505="")*('Changes Log'!$B$6:$B$505=A129)))&gt;0)*('Changes Log'!$D$6:$D$505&lt;&gt;"")),ROW('Changes Log'!$B$6:$B$505)),""))</f>
        <v/>
      </c>
      <c r="D129" t="str">
        <f>IF(A129="","",IF(C129="",B129,INDEX('Changes Log'!$D:$D,C129)))</f>
        <v>John</v>
      </c>
      <c r="E129">
        <f t="shared" si="3"/>
        <v>0</v>
      </c>
      <c r="F129" t="str">
        <f>IF(C129="","",INDEX('Changes Log'!$E:$E,C129))</f>
        <v/>
      </c>
      <c r="G129" t="str">
        <f>IF(A129="","",IF(AND(E129=1,F129&lt;&gt;Lists!$Q$2),B129,""))</f>
        <v/>
      </c>
      <c r="H129" t="str">
        <f t="shared" si="4"/>
        <v>John</v>
      </c>
    </row>
    <row r="130" spans="1:8" x14ac:dyDescent="0.35">
      <c r="A130" s="51">
        <f t="shared" si="5"/>
        <v>46363</v>
      </c>
      <c r="B130" t="str">
        <f>IF(OR(A130="",Setup!$C$14=""),"",INDEX(Setup!$C$24:$I$25,INT(MOD(A130-Setup!$C$14,14)/7)+1,MOD(MOD(A130-Setup!$C$14,14),7)+1))</f>
        <v>Jane</v>
      </c>
      <c r="C130" t="str">
        <f>IF(A130="","",IFERROR(LOOKUP(2,1/(ISNUMBER('Changes Log'!$B$6:$B$505)*('Changes Log'!$B$6:$B$505&lt;=A130)*(((ISNUMBER('Changes Log'!$C$6:$C$505)*('Changes Log'!$C$6:$C$505&gt;=A130))+(('Changes Log'!$C$6:$C$505="")*('Changes Log'!$B$6:$B$505=A130)))&gt;0)*('Changes Log'!$D$6:$D$505&lt;&gt;"")),ROW('Changes Log'!$B$6:$B$505)),""))</f>
        <v/>
      </c>
      <c r="D130" t="str">
        <f>IF(A130="","",IF(C130="",B130,INDEX('Changes Log'!$D:$D,C130)))</f>
        <v>Jane</v>
      </c>
      <c r="E130">
        <f t="shared" ref="E130:E193" si="6">IF(A130="","",IF(D130&lt;&gt;B130,1,0))</f>
        <v>0</v>
      </c>
      <c r="F130" t="str">
        <f>IF(C130="","",INDEX('Changes Log'!$E:$E,C130))</f>
        <v/>
      </c>
      <c r="G130" t="str">
        <f>IF(A130="","",IF(AND(E130=1,F130&lt;&gt;Lists!$Q$2),B130,""))</f>
        <v/>
      </c>
      <c r="H130" t="str">
        <f t="shared" ref="H130:H193" si="7">IF(A130="","",D130&amp;IF(E130=1," *",""))</f>
        <v>Jane</v>
      </c>
    </row>
    <row r="131" spans="1:8" x14ac:dyDescent="0.35">
      <c r="A131" s="51">
        <f t="shared" ref="A131:A194" si="8">IF(A130="","",IF(A130+1&gt;$K$1,"",A130+1))</f>
        <v>46364</v>
      </c>
      <c r="B131" t="str">
        <f>IF(OR(A131="",Setup!$C$14=""),"",INDEX(Setup!$C$24:$I$25,INT(MOD(A131-Setup!$C$14,14)/7)+1,MOD(MOD(A131-Setup!$C$14,14),7)+1))</f>
        <v>Jane</v>
      </c>
      <c r="C131" t="str">
        <f>IF(A131="","",IFERROR(LOOKUP(2,1/(ISNUMBER('Changes Log'!$B$6:$B$505)*('Changes Log'!$B$6:$B$505&lt;=A131)*(((ISNUMBER('Changes Log'!$C$6:$C$505)*('Changes Log'!$C$6:$C$505&gt;=A131))+(('Changes Log'!$C$6:$C$505="")*('Changes Log'!$B$6:$B$505=A131)))&gt;0)*('Changes Log'!$D$6:$D$505&lt;&gt;"")),ROW('Changes Log'!$B$6:$B$505)),""))</f>
        <v/>
      </c>
      <c r="D131" t="str">
        <f>IF(A131="","",IF(C131="",B131,INDEX('Changes Log'!$D:$D,C131)))</f>
        <v>Jane</v>
      </c>
      <c r="E131">
        <f t="shared" si="6"/>
        <v>0</v>
      </c>
      <c r="F131" t="str">
        <f>IF(C131="","",INDEX('Changes Log'!$E:$E,C131))</f>
        <v/>
      </c>
      <c r="G131" t="str">
        <f>IF(A131="","",IF(AND(E131=1,F131&lt;&gt;Lists!$Q$2),B131,""))</f>
        <v/>
      </c>
      <c r="H131" t="str">
        <f t="shared" si="7"/>
        <v>Jane</v>
      </c>
    </row>
    <row r="132" spans="1:8" x14ac:dyDescent="0.35">
      <c r="A132" s="51">
        <f t="shared" si="8"/>
        <v>46365</v>
      </c>
      <c r="B132" t="str">
        <f>IF(OR(A132="",Setup!$C$14=""),"",INDEX(Setup!$C$24:$I$25,INT(MOD(A132-Setup!$C$14,14)/7)+1,MOD(MOD(A132-Setup!$C$14,14),7)+1))</f>
        <v>John</v>
      </c>
      <c r="C132" t="str">
        <f>IF(A132="","",IFERROR(LOOKUP(2,1/(ISNUMBER('Changes Log'!$B$6:$B$505)*('Changes Log'!$B$6:$B$505&lt;=A132)*(((ISNUMBER('Changes Log'!$C$6:$C$505)*('Changes Log'!$C$6:$C$505&gt;=A132))+(('Changes Log'!$C$6:$C$505="")*('Changes Log'!$B$6:$B$505=A132)))&gt;0)*('Changes Log'!$D$6:$D$505&lt;&gt;"")),ROW('Changes Log'!$B$6:$B$505)),""))</f>
        <v/>
      </c>
      <c r="D132" t="str">
        <f>IF(A132="","",IF(C132="",B132,INDEX('Changes Log'!$D:$D,C132)))</f>
        <v>John</v>
      </c>
      <c r="E132">
        <f t="shared" si="6"/>
        <v>0</v>
      </c>
      <c r="F132" t="str">
        <f>IF(C132="","",INDEX('Changes Log'!$E:$E,C132))</f>
        <v/>
      </c>
      <c r="G132" t="str">
        <f>IF(A132="","",IF(AND(E132=1,F132&lt;&gt;Lists!$Q$2),B132,""))</f>
        <v/>
      </c>
      <c r="H132" t="str">
        <f t="shared" si="7"/>
        <v>John</v>
      </c>
    </row>
    <row r="133" spans="1:8" x14ac:dyDescent="0.35">
      <c r="A133" s="51">
        <f t="shared" si="8"/>
        <v>46366</v>
      </c>
      <c r="B133" t="str">
        <f>IF(OR(A133="",Setup!$C$14=""),"",INDEX(Setup!$C$24:$I$25,INT(MOD(A133-Setup!$C$14,14)/7)+1,MOD(MOD(A133-Setup!$C$14,14),7)+1))</f>
        <v>John</v>
      </c>
      <c r="C133" t="str">
        <f>IF(A133="","",IFERROR(LOOKUP(2,1/(ISNUMBER('Changes Log'!$B$6:$B$505)*('Changes Log'!$B$6:$B$505&lt;=A133)*(((ISNUMBER('Changes Log'!$C$6:$C$505)*('Changes Log'!$C$6:$C$505&gt;=A133))+(('Changes Log'!$C$6:$C$505="")*('Changes Log'!$B$6:$B$505=A133)))&gt;0)*('Changes Log'!$D$6:$D$505&lt;&gt;"")),ROW('Changes Log'!$B$6:$B$505)),""))</f>
        <v/>
      </c>
      <c r="D133" t="str">
        <f>IF(A133="","",IF(C133="",B133,INDEX('Changes Log'!$D:$D,C133)))</f>
        <v>John</v>
      </c>
      <c r="E133">
        <f t="shared" si="6"/>
        <v>0</v>
      </c>
      <c r="F133" t="str">
        <f>IF(C133="","",INDEX('Changes Log'!$E:$E,C133))</f>
        <v/>
      </c>
      <c r="G133" t="str">
        <f>IF(A133="","",IF(AND(E133=1,F133&lt;&gt;Lists!$Q$2),B133,""))</f>
        <v/>
      </c>
      <c r="H133" t="str">
        <f t="shared" si="7"/>
        <v>John</v>
      </c>
    </row>
    <row r="134" spans="1:8" x14ac:dyDescent="0.35">
      <c r="A134" s="51">
        <f t="shared" si="8"/>
        <v>46367</v>
      </c>
      <c r="B134" t="str">
        <f>IF(OR(A134="",Setup!$C$14=""),"",INDEX(Setup!$C$24:$I$25,INT(MOD(A134-Setup!$C$14,14)/7)+1,MOD(MOD(A134-Setup!$C$14,14),7)+1))</f>
        <v>Jane</v>
      </c>
      <c r="C134" t="str">
        <f>IF(A134="","",IFERROR(LOOKUP(2,1/(ISNUMBER('Changes Log'!$B$6:$B$505)*('Changes Log'!$B$6:$B$505&lt;=A134)*(((ISNUMBER('Changes Log'!$C$6:$C$505)*('Changes Log'!$C$6:$C$505&gt;=A134))+(('Changes Log'!$C$6:$C$505="")*('Changes Log'!$B$6:$B$505=A134)))&gt;0)*('Changes Log'!$D$6:$D$505&lt;&gt;"")),ROW('Changes Log'!$B$6:$B$505)),""))</f>
        <v/>
      </c>
      <c r="D134" t="str">
        <f>IF(A134="","",IF(C134="",B134,INDEX('Changes Log'!$D:$D,C134)))</f>
        <v>Jane</v>
      </c>
      <c r="E134">
        <f t="shared" si="6"/>
        <v>0</v>
      </c>
      <c r="F134" t="str">
        <f>IF(C134="","",INDEX('Changes Log'!$E:$E,C134))</f>
        <v/>
      </c>
      <c r="G134" t="str">
        <f>IF(A134="","",IF(AND(E134=1,F134&lt;&gt;Lists!$Q$2),B134,""))</f>
        <v/>
      </c>
      <c r="H134" t="str">
        <f t="shared" si="7"/>
        <v>Jane</v>
      </c>
    </row>
    <row r="135" spans="1:8" x14ac:dyDescent="0.35">
      <c r="A135" s="51">
        <f t="shared" si="8"/>
        <v>46368</v>
      </c>
      <c r="B135" t="str">
        <f>IF(OR(A135="",Setup!$C$14=""),"",INDEX(Setup!$C$24:$I$25,INT(MOD(A135-Setup!$C$14,14)/7)+1,MOD(MOD(A135-Setup!$C$14,14),7)+1))</f>
        <v>Jane</v>
      </c>
      <c r="C135" t="str">
        <f>IF(A135="","",IFERROR(LOOKUP(2,1/(ISNUMBER('Changes Log'!$B$6:$B$505)*('Changes Log'!$B$6:$B$505&lt;=A135)*(((ISNUMBER('Changes Log'!$C$6:$C$505)*('Changes Log'!$C$6:$C$505&gt;=A135))+(('Changes Log'!$C$6:$C$505="")*('Changes Log'!$B$6:$B$505=A135)))&gt;0)*('Changes Log'!$D$6:$D$505&lt;&gt;"")),ROW('Changes Log'!$B$6:$B$505)),""))</f>
        <v/>
      </c>
      <c r="D135" t="str">
        <f>IF(A135="","",IF(C135="",B135,INDEX('Changes Log'!$D:$D,C135)))</f>
        <v>Jane</v>
      </c>
      <c r="E135">
        <f t="shared" si="6"/>
        <v>0</v>
      </c>
      <c r="F135" t="str">
        <f>IF(C135="","",INDEX('Changes Log'!$E:$E,C135))</f>
        <v/>
      </c>
      <c r="G135" t="str">
        <f>IF(A135="","",IF(AND(E135=1,F135&lt;&gt;Lists!$Q$2),B135,""))</f>
        <v/>
      </c>
      <c r="H135" t="str">
        <f t="shared" si="7"/>
        <v>Jane</v>
      </c>
    </row>
    <row r="136" spans="1:8" x14ac:dyDescent="0.35">
      <c r="A136" s="51">
        <f t="shared" si="8"/>
        <v>46369</v>
      </c>
      <c r="B136" t="str">
        <f>IF(OR(A136="",Setup!$C$14=""),"",INDEX(Setup!$C$24:$I$25,INT(MOD(A136-Setup!$C$14,14)/7)+1,MOD(MOD(A136-Setup!$C$14,14),7)+1))</f>
        <v>Jane</v>
      </c>
      <c r="C136" t="str">
        <f>IF(A136="","",IFERROR(LOOKUP(2,1/(ISNUMBER('Changes Log'!$B$6:$B$505)*('Changes Log'!$B$6:$B$505&lt;=A136)*(((ISNUMBER('Changes Log'!$C$6:$C$505)*('Changes Log'!$C$6:$C$505&gt;=A136))+(('Changes Log'!$C$6:$C$505="")*('Changes Log'!$B$6:$B$505=A136)))&gt;0)*('Changes Log'!$D$6:$D$505&lt;&gt;"")),ROW('Changes Log'!$B$6:$B$505)),""))</f>
        <v/>
      </c>
      <c r="D136" t="str">
        <f>IF(A136="","",IF(C136="",B136,INDEX('Changes Log'!$D:$D,C136)))</f>
        <v>Jane</v>
      </c>
      <c r="E136">
        <f t="shared" si="6"/>
        <v>0</v>
      </c>
      <c r="F136" t="str">
        <f>IF(C136="","",INDEX('Changes Log'!$E:$E,C136))</f>
        <v/>
      </c>
      <c r="G136" t="str">
        <f>IF(A136="","",IF(AND(E136=1,F136&lt;&gt;Lists!$Q$2),B136,""))</f>
        <v/>
      </c>
      <c r="H136" t="str">
        <f t="shared" si="7"/>
        <v>Jane</v>
      </c>
    </row>
    <row r="137" spans="1:8" x14ac:dyDescent="0.35">
      <c r="A137" s="51">
        <f t="shared" si="8"/>
        <v>46370</v>
      </c>
      <c r="B137" t="str">
        <f>IF(OR(A137="",Setup!$C$14=""),"",INDEX(Setup!$C$24:$I$25,INT(MOD(A137-Setup!$C$14,14)/7)+1,MOD(MOD(A137-Setup!$C$14,14),7)+1))</f>
        <v>John</v>
      </c>
      <c r="C137" t="str">
        <f>IF(A137="","",IFERROR(LOOKUP(2,1/(ISNUMBER('Changes Log'!$B$6:$B$505)*('Changes Log'!$B$6:$B$505&lt;=A137)*(((ISNUMBER('Changes Log'!$C$6:$C$505)*('Changes Log'!$C$6:$C$505&gt;=A137))+(('Changes Log'!$C$6:$C$505="")*('Changes Log'!$B$6:$B$505=A137)))&gt;0)*('Changes Log'!$D$6:$D$505&lt;&gt;"")),ROW('Changes Log'!$B$6:$B$505)),""))</f>
        <v/>
      </c>
      <c r="D137" t="str">
        <f>IF(A137="","",IF(C137="",B137,INDEX('Changes Log'!$D:$D,C137)))</f>
        <v>John</v>
      </c>
      <c r="E137">
        <f t="shared" si="6"/>
        <v>0</v>
      </c>
      <c r="F137" t="str">
        <f>IF(C137="","",INDEX('Changes Log'!$E:$E,C137))</f>
        <v/>
      </c>
      <c r="G137" t="str">
        <f>IF(A137="","",IF(AND(E137=1,F137&lt;&gt;Lists!$Q$2),B137,""))</f>
        <v/>
      </c>
      <c r="H137" t="str">
        <f t="shared" si="7"/>
        <v>John</v>
      </c>
    </row>
    <row r="138" spans="1:8" x14ac:dyDescent="0.35">
      <c r="A138" s="51">
        <f t="shared" si="8"/>
        <v>46371</v>
      </c>
      <c r="B138" t="str">
        <f>IF(OR(A138="",Setup!$C$14=""),"",INDEX(Setup!$C$24:$I$25,INT(MOD(A138-Setup!$C$14,14)/7)+1,MOD(MOD(A138-Setup!$C$14,14),7)+1))</f>
        <v>John</v>
      </c>
      <c r="C138" t="str">
        <f>IF(A138="","",IFERROR(LOOKUP(2,1/(ISNUMBER('Changes Log'!$B$6:$B$505)*('Changes Log'!$B$6:$B$505&lt;=A138)*(((ISNUMBER('Changes Log'!$C$6:$C$505)*('Changes Log'!$C$6:$C$505&gt;=A138))+(('Changes Log'!$C$6:$C$505="")*('Changes Log'!$B$6:$B$505=A138)))&gt;0)*('Changes Log'!$D$6:$D$505&lt;&gt;"")),ROW('Changes Log'!$B$6:$B$505)),""))</f>
        <v/>
      </c>
      <c r="D138" t="str">
        <f>IF(A138="","",IF(C138="",B138,INDEX('Changes Log'!$D:$D,C138)))</f>
        <v>John</v>
      </c>
      <c r="E138">
        <f t="shared" si="6"/>
        <v>0</v>
      </c>
      <c r="F138" t="str">
        <f>IF(C138="","",INDEX('Changes Log'!$E:$E,C138))</f>
        <v/>
      </c>
      <c r="G138" t="str">
        <f>IF(A138="","",IF(AND(E138=1,F138&lt;&gt;Lists!$Q$2),B138,""))</f>
        <v/>
      </c>
      <c r="H138" t="str">
        <f t="shared" si="7"/>
        <v>John</v>
      </c>
    </row>
    <row r="139" spans="1:8" x14ac:dyDescent="0.35">
      <c r="A139" s="51">
        <f t="shared" si="8"/>
        <v>46372</v>
      </c>
      <c r="B139" t="str">
        <f>IF(OR(A139="",Setup!$C$14=""),"",INDEX(Setup!$C$24:$I$25,INT(MOD(A139-Setup!$C$14,14)/7)+1,MOD(MOD(A139-Setup!$C$14,14),7)+1))</f>
        <v>Jane</v>
      </c>
      <c r="C139" t="str">
        <f>IF(A139="","",IFERROR(LOOKUP(2,1/(ISNUMBER('Changes Log'!$B$6:$B$505)*('Changes Log'!$B$6:$B$505&lt;=A139)*(((ISNUMBER('Changes Log'!$C$6:$C$505)*('Changes Log'!$C$6:$C$505&gt;=A139))+(('Changes Log'!$C$6:$C$505="")*('Changes Log'!$B$6:$B$505=A139)))&gt;0)*('Changes Log'!$D$6:$D$505&lt;&gt;"")),ROW('Changes Log'!$B$6:$B$505)),""))</f>
        <v/>
      </c>
      <c r="D139" t="str">
        <f>IF(A139="","",IF(C139="",B139,INDEX('Changes Log'!$D:$D,C139)))</f>
        <v>Jane</v>
      </c>
      <c r="E139">
        <f t="shared" si="6"/>
        <v>0</v>
      </c>
      <c r="F139" t="str">
        <f>IF(C139="","",INDEX('Changes Log'!$E:$E,C139))</f>
        <v/>
      </c>
      <c r="G139" t="str">
        <f>IF(A139="","",IF(AND(E139=1,F139&lt;&gt;Lists!$Q$2),B139,""))</f>
        <v/>
      </c>
      <c r="H139" t="str">
        <f t="shared" si="7"/>
        <v>Jane</v>
      </c>
    </row>
    <row r="140" spans="1:8" x14ac:dyDescent="0.35">
      <c r="A140" s="51">
        <f t="shared" si="8"/>
        <v>46373</v>
      </c>
      <c r="B140" t="str">
        <f>IF(OR(A140="",Setup!$C$14=""),"",INDEX(Setup!$C$24:$I$25,INT(MOD(A140-Setup!$C$14,14)/7)+1,MOD(MOD(A140-Setup!$C$14,14),7)+1))</f>
        <v>Jane</v>
      </c>
      <c r="C140" t="str">
        <f>IF(A140="","",IFERROR(LOOKUP(2,1/(ISNUMBER('Changes Log'!$B$6:$B$505)*('Changes Log'!$B$6:$B$505&lt;=A140)*(((ISNUMBER('Changes Log'!$C$6:$C$505)*('Changes Log'!$C$6:$C$505&gt;=A140))+(('Changes Log'!$C$6:$C$505="")*('Changes Log'!$B$6:$B$505=A140)))&gt;0)*('Changes Log'!$D$6:$D$505&lt;&gt;"")),ROW('Changes Log'!$B$6:$B$505)),""))</f>
        <v/>
      </c>
      <c r="D140" t="str">
        <f>IF(A140="","",IF(C140="",B140,INDEX('Changes Log'!$D:$D,C140)))</f>
        <v>Jane</v>
      </c>
      <c r="E140">
        <f t="shared" si="6"/>
        <v>0</v>
      </c>
      <c r="F140" t="str">
        <f>IF(C140="","",INDEX('Changes Log'!$E:$E,C140))</f>
        <v/>
      </c>
      <c r="G140" t="str">
        <f>IF(A140="","",IF(AND(E140=1,F140&lt;&gt;Lists!$Q$2),B140,""))</f>
        <v/>
      </c>
      <c r="H140" t="str">
        <f t="shared" si="7"/>
        <v>Jane</v>
      </c>
    </row>
    <row r="141" spans="1:8" x14ac:dyDescent="0.35">
      <c r="A141" s="51">
        <f t="shared" si="8"/>
        <v>46374</v>
      </c>
      <c r="B141" t="str">
        <f>IF(OR(A141="",Setup!$C$14=""),"",INDEX(Setup!$C$24:$I$25,INT(MOD(A141-Setup!$C$14,14)/7)+1,MOD(MOD(A141-Setup!$C$14,14),7)+1))</f>
        <v>John</v>
      </c>
      <c r="C141" t="str">
        <f>IF(A141="","",IFERROR(LOOKUP(2,1/(ISNUMBER('Changes Log'!$B$6:$B$505)*('Changes Log'!$B$6:$B$505&lt;=A141)*(((ISNUMBER('Changes Log'!$C$6:$C$505)*('Changes Log'!$C$6:$C$505&gt;=A141))+(('Changes Log'!$C$6:$C$505="")*('Changes Log'!$B$6:$B$505=A141)))&gt;0)*('Changes Log'!$D$6:$D$505&lt;&gt;"")),ROW('Changes Log'!$B$6:$B$505)),""))</f>
        <v/>
      </c>
      <c r="D141" t="str">
        <f>IF(A141="","",IF(C141="",B141,INDEX('Changes Log'!$D:$D,C141)))</f>
        <v>John</v>
      </c>
      <c r="E141">
        <f t="shared" si="6"/>
        <v>0</v>
      </c>
      <c r="F141" t="str">
        <f>IF(C141="","",INDEX('Changes Log'!$E:$E,C141))</f>
        <v/>
      </c>
      <c r="G141" t="str">
        <f>IF(A141="","",IF(AND(E141=1,F141&lt;&gt;Lists!$Q$2),B141,""))</f>
        <v/>
      </c>
      <c r="H141" t="str">
        <f t="shared" si="7"/>
        <v>John</v>
      </c>
    </row>
    <row r="142" spans="1:8" x14ac:dyDescent="0.35">
      <c r="A142" s="51">
        <f t="shared" si="8"/>
        <v>46375</v>
      </c>
      <c r="B142" t="str">
        <f>IF(OR(A142="",Setup!$C$14=""),"",INDEX(Setup!$C$24:$I$25,INT(MOD(A142-Setup!$C$14,14)/7)+1,MOD(MOD(A142-Setup!$C$14,14),7)+1))</f>
        <v>John</v>
      </c>
      <c r="C142" t="str">
        <f>IF(A142="","",IFERROR(LOOKUP(2,1/(ISNUMBER('Changes Log'!$B$6:$B$505)*('Changes Log'!$B$6:$B$505&lt;=A142)*(((ISNUMBER('Changes Log'!$C$6:$C$505)*('Changes Log'!$C$6:$C$505&gt;=A142))+(('Changes Log'!$C$6:$C$505="")*('Changes Log'!$B$6:$B$505=A142)))&gt;0)*('Changes Log'!$D$6:$D$505&lt;&gt;"")),ROW('Changes Log'!$B$6:$B$505)),""))</f>
        <v/>
      </c>
      <c r="D142" t="str">
        <f>IF(A142="","",IF(C142="",B142,INDEX('Changes Log'!$D:$D,C142)))</f>
        <v>John</v>
      </c>
      <c r="E142">
        <f t="shared" si="6"/>
        <v>0</v>
      </c>
      <c r="F142" t="str">
        <f>IF(C142="","",INDEX('Changes Log'!$E:$E,C142))</f>
        <v/>
      </c>
      <c r="G142" t="str">
        <f>IF(A142="","",IF(AND(E142=1,F142&lt;&gt;Lists!$Q$2),B142,""))</f>
        <v/>
      </c>
      <c r="H142" t="str">
        <f t="shared" si="7"/>
        <v>John</v>
      </c>
    </row>
    <row r="143" spans="1:8" x14ac:dyDescent="0.35">
      <c r="A143" s="51">
        <f t="shared" si="8"/>
        <v>46376</v>
      </c>
      <c r="B143" t="str">
        <f>IF(OR(A143="",Setup!$C$14=""),"",INDEX(Setup!$C$24:$I$25,INT(MOD(A143-Setup!$C$14,14)/7)+1,MOD(MOD(A143-Setup!$C$14,14),7)+1))</f>
        <v>John</v>
      </c>
      <c r="C143" t="str">
        <f>IF(A143="","",IFERROR(LOOKUP(2,1/(ISNUMBER('Changes Log'!$B$6:$B$505)*('Changes Log'!$B$6:$B$505&lt;=A143)*(((ISNUMBER('Changes Log'!$C$6:$C$505)*('Changes Log'!$C$6:$C$505&gt;=A143))+(('Changes Log'!$C$6:$C$505="")*('Changes Log'!$B$6:$B$505=A143)))&gt;0)*('Changes Log'!$D$6:$D$505&lt;&gt;"")),ROW('Changes Log'!$B$6:$B$505)),""))</f>
        <v/>
      </c>
      <c r="D143" t="str">
        <f>IF(A143="","",IF(C143="",B143,INDEX('Changes Log'!$D:$D,C143)))</f>
        <v>John</v>
      </c>
      <c r="E143">
        <f t="shared" si="6"/>
        <v>0</v>
      </c>
      <c r="F143" t="str">
        <f>IF(C143="","",INDEX('Changes Log'!$E:$E,C143))</f>
        <v/>
      </c>
      <c r="G143" t="str">
        <f>IF(A143="","",IF(AND(E143=1,F143&lt;&gt;Lists!$Q$2),B143,""))</f>
        <v/>
      </c>
      <c r="H143" t="str">
        <f t="shared" si="7"/>
        <v>John</v>
      </c>
    </row>
    <row r="144" spans="1:8" x14ac:dyDescent="0.35">
      <c r="A144" s="51">
        <f t="shared" si="8"/>
        <v>46377</v>
      </c>
      <c r="B144" t="str">
        <f>IF(OR(A144="",Setup!$C$14=""),"",INDEX(Setup!$C$24:$I$25,INT(MOD(A144-Setup!$C$14,14)/7)+1,MOD(MOD(A144-Setup!$C$14,14),7)+1))</f>
        <v>Jane</v>
      </c>
      <c r="C144" t="str">
        <f>IF(A144="","",IFERROR(LOOKUP(2,1/(ISNUMBER('Changes Log'!$B$6:$B$505)*('Changes Log'!$B$6:$B$505&lt;=A144)*(((ISNUMBER('Changes Log'!$C$6:$C$505)*('Changes Log'!$C$6:$C$505&gt;=A144))+(('Changes Log'!$C$6:$C$505="")*('Changes Log'!$B$6:$B$505=A144)))&gt;0)*('Changes Log'!$D$6:$D$505&lt;&gt;"")),ROW('Changes Log'!$B$6:$B$505)),""))</f>
        <v/>
      </c>
      <c r="D144" t="str">
        <f>IF(A144="","",IF(C144="",B144,INDEX('Changes Log'!$D:$D,C144)))</f>
        <v>Jane</v>
      </c>
      <c r="E144">
        <f t="shared" si="6"/>
        <v>0</v>
      </c>
      <c r="F144" t="str">
        <f>IF(C144="","",INDEX('Changes Log'!$E:$E,C144))</f>
        <v/>
      </c>
      <c r="G144" t="str">
        <f>IF(A144="","",IF(AND(E144=1,F144&lt;&gt;Lists!$Q$2),B144,""))</f>
        <v/>
      </c>
      <c r="H144" t="str">
        <f t="shared" si="7"/>
        <v>Jane</v>
      </c>
    </row>
    <row r="145" spans="1:8" x14ac:dyDescent="0.35">
      <c r="A145" s="51">
        <f t="shared" si="8"/>
        <v>46378</v>
      </c>
      <c r="B145" t="str">
        <f>IF(OR(A145="",Setup!$C$14=""),"",INDEX(Setup!$C$24:$I$25,INT(MOD(A145-Setup!$C$14,14)/7)+1,MOD(MOD(A145-Setup!$C$14,14),7)+1))</f>
        <v>Jane</v>
      </c>
      <c r="C145" t="str">
        <f>IF(A145="","",IFERROR(LOOKUP(2,1/(ISNUMBER('Changes Log'!$B$6:$B$505)*('Changes Log'!$B$6:$B$505&lt;=A145)*(((ISNUMBER('Changes Log'!$C$6:$C$505)*('Changes Log'!$C$6:$C$505&gt;=A145))+(('Changes Log'!$C$6:$C$505="")*('Changes Log'!$B$6:$B$505=A145)))&gt;0)*('Changes Log'!$D$6:$D$505&lt;&gt;"")),ROW('Changes Log'!$B$6:$B$505)),""))</f>
        <v/>
      </c>
      <c r="D145" t="str">
        <f>IF(A145="","",IF(C145="",B145,INDEX('Changes Log'!$D:$D,C145)))</f>
        <v>Jane</v>
      </c>
      <c r="E145">
        <f t="shared" si="6"/>
        <v>0</v>
      </c>
      <c r="F145" t="str">
        <f>IF(C145="","",INDEX('Changes Log'!$E:$E,C145))</f>
        <v/>
      </c>
      <c r="G145" t="str">
        <f>IF(A145="","",IF(AND(E145=1,F145&lt;&gt;Lists!$Q$2),B145,""))</f>
        <v/>
      </c>
      <c r="H145" t="str">
        <f t="shared" si="7"/>
        <v>Jane</v>
      </c>
    </row>
    <row r="146" spans="1:8" x14ac:dyDescent="0.35">
      <c r="A146" s="51">
        <f t="shared" si="8"/>
        <v>46379</v>
      </c>
      <c r="B146" t="str">
        <f>IF(OR(A146="",Setup!$C$14=""),"",INDEX(Setup!$C$24:$I$25,INT(MOD(A146-Setup!$C$14,14)/7)+1,MOD(MOD(A146-Setup!$C$14,14),7)+1))</f>
        <v>John</v>
      </c>
      <c r="C146" t="str">
        <f>IF(A146="","",IFERROR(LOOKUP(2,1/(ISNUMBER('Changes Log'!$B$6:$B$505)*('Changes Log'!$B$6:$B$505&lt;=A146)*(((ISNUMBER('Changes Log'!$C$6:$C$505)*('Changes Log'!$C$6:$C$505&gt;=A146))+(('Changes Log'!$C$6:$C$505="")*('Changes Log'!$B$6:$B$505=A146)))&gt;0)*('Changes Log'!$D$6:$D$505&lt;&gt;"")),ROW('Changes Log'!$B$6:$B$505)),""))</f>
        <v/>
      </c>
      <c r="D146" t="str">
        <f>IF(A146="","",IF(C146="",B146,INDEX('Changes Log'!$D:$D,C146)))</f>
        <v>John</v>
      </c>
      <c r="E146">
        <f t="shared" si="6"/>
        <v>0</v>
      </c>
      <c r="F146" t="str">
        <f>IF(C146="","",INDEX('Changes Log'!$E:$E,C146))</f>
        <v/>
      </c>
      <c r="G146" t="str">
        <f>IF(A146="","",IF(AND(E146=1,F146&lt;&gt;Lists!$Q$2),B146,""))</f>
        <v/>
      </c>
      <c r="H146" t="str">
        <f t="shared" si="7"/>
        <v>John</v>
      </c>
    </row>
    <row r="147" spans="1:8" x14ac:dyDescent="0.35">
      <c r="A147" s="51">
        <f t="shared" si="8"/>
        <v>46380</v>
      </c>
      <c r="B147" t="str">
        <f>IF(OR(A147="",Setup!$C$14=""),"",INDEX(Setup!$C$24:$I$25,INT(MOD(A147-Setup!$C$14,14)/7)+1,MOD(MOD(A147-Setup!$C$14,14),7)+1))</f>
        <v>John</v>
      </c>
      <c r="C147" t="str">
        <f>IF(A147="","",IFERROR(LOOKUP(2,1/(ISNUMBER('Changes Log'!$B$6:$B$505)*('Changes Log'!$B$6:$B$505&lt;=A147)*(((ISNUMBER('Changes Log'!$C$6:$C$505)*('Changes Log'!$C$6:$C$505&gt;=A147))+(('Changes Log'!$C$6:$C$505="")*('Changes Log'!$B$6:$B$505=A147)))&gt;0)*('Changes Log'!$D$6:$D$505&lt;&gt;"")),ROW('Changes Log'!$B$6:$B$505)),""))</f>
        <v/>
      </c>
      <c r="D147" t="str">
        <f>IF(A147="","",IF(C147="",B147,INDEX('Changes Log'!$D:$D,C147)))</f>
        <v>John</v>
      </c>
      <c r="E147">
        <f t="shared" si="6"/>
        <v>0</v>
      </c>
      <c r="F147" t="str">
        <f>IF(C147="","",INDEX('Changes Log'!$E:$E,C147))</f>
        <v/>
      </c>
      <c r="G147" t="str">
        <f>IF(A147="","",IF(AND(E147=1,F147&lt;&gt;Lists!$Q$2),B147,""))</f>
        <v/>
      </c>
      <c r="H147" t="str">
        <f t="shared" si="7"/>
        <v>John</v>
      </c>
    </row>
    <row r="148" spans="1:8" x14ac:dyDescent="0.35">
      <c r="A148" s="51">
        <f t="shared" si="8"/>
        <v>46381</v>
      </c>
      <c r="B148" t="str">
        <f>IF(OR(A148="",Setup!$C$14=""),"",INDEX(Setup!$C$24:$I$25,INT(MOD(A148-Setup!$C$14,14)/7)+1,MOD(MOD(A148-Setup!$C$14,14),7)+1))</f>
        <v>Jane</v>
      </c>
      <c r="C148" t="str">
        <f>IF(A148="","",IFERROR(LOOKUP(2,1/(ISNUMBER('Changes Log'!$B$6:$B$505)*('Changes Log'!$B$6:$B$505&lt;=A148)*(((ISNUMBER('Changes Log'!$C$6:$C$505)*('Changes Log'!$C$6:$C$505&gt;=A148))+(('Changes Log'!$C$6:$C$505="")*('Changes Log'!$B$6:$B$505=A148)))&gt;0)*('Changes Log'!$D$6:$D$505&lt;&gt;"")),ROW('Changes Log'!$B$6:$B$505)),""))</f>
        <v/>
      </c>
      <c r="D148" t="str">
        <f>IF(A148="","",IF(C148="",B148,INDEX('Changes Log'!$D:$D,C148)))</f>
        <v>Jane</v>
      </c>
      <c r="E148">
        <f t="shared" si="6"/>
        <v>0</v>
      </c>
      <c r="F148" t="str">
        <f>IF(C148="","",INDEX('Changes Log'!$E:$E,C148))</f>
        <v/>
      </c>
      <c r="G148" t="str">
        <f>IF(A148="","",IF(AND(E148=1,F148&lt;&gt;Lists!$Q$2),B148,""))</f>
        <v/>
      </c>
      <c r="H148" t="str">
        <f t="shared" si="7"/>
        <v>Jane</v>
      </c>
    </row>
    <row r="149" spans="1:8" x14ac:dyDescent="0.35">
      <c r="A149" s="51">
        <f t="shared" si="8"/>
        <v>46382</v>
      </c>
      <c r="B149" t="str">
        <f>IF(OR(A149="",Setup!$C$14=""),"",INDEX(Setup!$C$24:$I$25,INT(MOD(A149-Setup!$C$14,14)/7)+1,MOD(MOD(A149-Setup!$C$14,14),7)+1))</f>
        <v>Jane</v>
      </c>
      <c r="C149" t="str">
        <f>IF(A149="","",IFERROR(LOOKUP(2,1/(ISNUMBER('Changes Log'!$B$6:$B$505)*('Changes Log'!$B$6:$B$505&lt;=A149)*(((ISNUMBER('Changes Log'!$C$6:$C$505)*('Changes Log'!$C$6:$C$505&gt;=A149))+(('Changes Log'!$C$6:$C$505="")*('Changes Log'!$B$6:$B$505=A149)))&gt;0)*('Changes Log'!$D$6:$D$505&lt;&gt;"")),ROW('Changes Log'!$B$6:$B$505)),""))</f>
        <v/>
      </c>
      <c r="D149" t="str">
        <f>IF(A149="","",IF(C149="",B149,INDEX('Changes Log'!$D:$D,C149)))</f>
        <v>Jane</v>
      </c>
      <c r="E149">
        <f t="shared" si="6"/>
        <v>0</v>
      </c>
      <c r="F149" t="str">
        <f>IF(C149="","",INDEX('Changes Log'!$E:$E,C149))</f>
        <v/>
      </c>
      <c r="G149" t="str">
        <f>IF(A149="","",IF(AND(E149=1,F149&lt;&gt;Lists!$Q$2),B149,""))</f>
        <v/>
      </c>
      <c r="H149" t="str">
        <f t="shared" si="7"/>
        <v>Jane</v>
      </c>
    </row>
    <row r="150" spans="1:8" x14ac:dyDescent="0.35">
      <c r="A150" s="51">
        <f t="shared" si="8"/>
        <v>46383</v>
      </c>
      <c r="B150" t="str">
        <f>IF(OR(A150="",Setup!$C$14=""),"",INDEX(Setup!$C$24:$I$25,INT(MOD(A150-Setup!$C$14,14)/7)+1,MOD(MOD(A150-Setup!$C$14,14),7)+1))</f>
        <v>Jane</v>
      </c>
      <c r="C150" t="str">
        <f>IF(A150="","",IFERROR(LOOKUP(2,1/(ISNUMBER('Changes Log'!$B$6:$B$505)*('Changes Log'!$B$6:$B$505&lt;=A150)*(((ISNUMBER('Changes Log'!$C$6:$C$505)*('Changes Log'!$C$6:$C$505&gt;=A150))+(('Changes Log'!$C$6:$C$505="")*('Changes Log'!$B$6:$B$505=A150)))&gt;0)*('Changes Log'!$D$6:$D$505&lt;&gt;"")),ROW('Changes Log'!$B$6:$B$505)),""))</f>
        <v/>
      </c>
      <c r="D150" t="str">
        <f>IF(A150="","",IF(C150="",B150,INDEX('Changes Log'!$D:$D,C150)))</f>
        <v>Jane</v>
      </c>
      <c r="E150">
        <f t="shared" si="6"/>
        <v>0</v>
      </c>
      <c r="F150" t="str">
        <f>IF(C150="","",INDEX('Changes Log'!$E:$E,C150))</f>
        <v/>
      </c>
      <c r="G150" t="str">
        <f>IF(A150="","",IF(AND(E150=1,F150&lt;&gt;Lists!$Q$2),B150,""))</f>
        <v/>
      </c>
      <c r="H150" t="str">
        <f t="shared" si="7"/>
        <v>Jane</v>
      </c>
    </row>
    <row r="151" spans="1:8" x14ac:dyDescent="0.35">
      <c r="A151" s="51">
        <f t="shared" si="8"/>
        <v>46384</v>
      </c>
      <c r="B151" t="str">
        <f>IF(OR(A151="",Setup!$C$14=""),"",INDEX(Setup!$C$24:$I$25,INT(MOD(A151-Setup!$C$14,14)/7)+1,MOD(MOD(A151-Setup!$C$14,14),7)+1))</f>
        <v>John</v>
      </c>
      <c r="C151" t="str">
        <f>IF(A151="","",IFERROR(LOOKUP(2,1/(ISNUMBER('Changes Log'!$B$6:$B$505)*('Changes Log'!$B$6:$B$505&lt;=A151)*(((ISNUMBER('Changes Log'!$C$6:$C$505)*('Changes Log'!$C$6:$C$505&gt;=A151))+(('Changes Log'!$C$6:$C$505="")*('Changes Log'!$B$6:$B$505=A151)))&gt;0)*('Changes Log'!$D$6:$D$505&lt;&gt;"")),ROW('Changes Log'!$B$6:$B$505)),""))</f>
        <v/>
      </c>
      <c r="D151" t="str">
        <f>IF(A151="","",IF(C151="",B151,INDEX('Changes Log'!$D:$D,C151)))</f>
        <v>John</v>
      </c>
      <c r="E151">
        <f t="shared" si="6"/>
        <v>0</v>
      </c>
      <c r="F151" t="str">
        <f>IF(C151="","",INDEX('Changes Log'!$E:$E,C151))</f>
        <v/>
      </c>
      <c r="G151" t="str">
        <f>IF(A151="","",IF(AND(E151=1,F151&lt;&gt;Lists!$Q$2),B151,""))</f>
        <v/>
      </c>
      <c r="H151" t="str">
        <f t="shared" si="7"/>
        <v>John</v>
      </c>
    </row>
    <row r="152" spans="1:8" x14ac:dyDescent="0.35">
      <c r="A152" s="51">
        <f t="shared" si="8"/>
        <v>46385</v>
      </c>
      <c r="B152" t="str">
        <f>IF(OR(A152="",Setup!$C$14=""),"",INDEX(Setup!$C$24:$I$25,INT(MOD(A152-Setup!$C$14,14)/7)+1,MOD(MOD(A152-Setup!$C$14,14),7)+1))</f>
        <v>John</v>
      </c>
      <c r="C152" t="str">
        <f>IF(A152="","",IFERROR(LOOKUP(2,1/(ISNUMBER('Changes Log'!$B$6:$B$505)*('Changes Log'!$B$6:$B$505&lt;=A152)*(((ISNUMBER('Changes Log'!$C$6:$C$505)*('Changes Log'!$C$6:$C$505&gt;=A152))+(('Changes Log'!$C$6:$C$505="")*('Changes Log'!$B$6:$B$505=A152)))&gt;0)*('Changes Log'!$D$6:$D$505&lt;&gt;"")),ROW('Changes Log'!$B$6:$B$505)),""))</f>
        <v/>
      </c>
      <c r="D152" t="str">
        <f>IF(A152="","",IF(C152="",B152,INDEX('Changes Log'!$D:$D,C152)))</f>
        <v>John</v>
      </c>
      <c r="E152">
        <f t="shared" si="6"/>
        <v>0</v>
      </c>
      <c r="F152" t="str">
        <f>IF(C152="","",INDEX('Changes Log'!$E:$E,C152))</f>
        <v/>
      </c>
      <c r="G152" t="str">
        <f>IF(A152="","",IF(AND(E152=1,F152&lt;&gt;Lists!$Q$2),B152,""))</f>
        <v/>
      </c>
      <c r="H152" t="str">
        <f t="shared" si="7"/>
        <v>John</v>
      </c>
    </row>
    <row r="153" spans="1:8" x14ac:dyDescent="0.35">
      <c r="A153" s="51">
        <f t="shared" si="8"/>
        <v>46386</v>
      </c>
      <c r="B153" t="str">
        <f>IF(OR(A153="",Setup!$C$14=""),"",INDEX(Setup!$C$24:$I$25,INT(MOD(A153-Setup!$C$14,14)/7)+1,MOD(MOD(A153-Setup!$C$14,14),7)+1))</f>
        <v>Jane</v>
      </c>
      <c r="C153" t="str">
        <f>IF(A153="","",IFERROR(LOOKUP(2,1/(ISNUMBER('Changes Log'!$B$6:$B$505)*('Changes Log'!$B$6:$B$505&lt;=A153)*(((ISNUMBER('Changes Log'!$C$6:$C$505)*('Changes Log'!$C$6:$C$505&gt;=A153))+(('Changes Log'!$C$6:$C$505="")*('Changes Log'!$B$6:$B$505=A153)))&gt;0)*('Changes Log'!$D$6:$D$505&lt;&gt;"")),ROW('Changes Log'!$B$6:$B$505)),""))</f>
        <v/>
      </c>
      <c r="D153" t="str">
        <f>IF(A153="","",IF(C153="",B153,INDEX('Changes Log'!$D:$D,C153)))</f>
        <v>Jane</v>
      </c>
      <c r="E153">
        <f t="shared" si="6"/>
        <v>0</v>
      </c>
      <c r="F153" t="str">
        <f>IF(C153="","",INDEX('Changes Log'!$E:$E,C153))</f>
        <v/>
      </c>
      <c r="G153" t="str">
        <f>IF(A153="","",IF(AND(E153=1,F153&lt;&gt;Lists!$Q$2),B153,""))</f>
        <v/>
      </c>
      <c r="H153" t="str">
        <f t="shared" si="7"/>
        <v>Jane</v>
      </c>
    </row>
    <row r="154" spans="1:8" x14ac:dyDescent="0.35">
      <c r="A154" s="51">
        <f t="shared" si="8"/>
        <v>46387</v>
      </c>
      <c r="B154" t="str">
        <f>IF(OR(A154="",Setup!$C$14=""),"",INDEX(Setup!$C$24:$I$25,INT(MOD(A154-Setup!$C$14,14)/7)+1,MOD(MOD(A154-Setup!$C$14,14),7)+1))</f>
        <v>Jane</v>
      </c>
      <c r="C154" t="str">
        <f>IF(A154="","",IFERROR(LOOKUP(2,1/(ISNUMBER('Changes Log'!$B$6:$B$505)*('Changes Log'!$B$6:$B$505&lt;=A154)*(((ISNUMBER('Changes Log'!$C$6:$C$505)*('Changes Log'!$C$6:$C$505&gt;=A154))+(('Changes Log'!$C$6:$C$505="")*('Changes Log'!$B$6:$B$505=A154)))&gt;0)*('Changes Log'!$D$6:$D$505&lt;&gt;"")),ROW('Changes Log'!$B$6:$B$505)),""))</f>
        <v/>
      </c>
      <c r="D154" t="str">
        <f>IF(A154="","",IF(C154="",B154,INDEX('Changes Log'!$D:$D,C154)))</f>
        <v>Jane</v>
      </c>
      <c r="E154">
        <f t="shared" si="6"/>
        <v>0</v>
      </c>
      <c r="F154" t="str">
        <f>IF(C154="","",INDEX('Changes Log'!$E:$E,C154))</f>
        <v/>
      </c>
      <c r="G154" t="str">
        <f>IF(A154="","",IF(AND(E154=1,F154&lt;&gt;Lists!$Q$2),B154,""))</f>
        <v/>
      </c>
      <c r="H154" t="str">
        <f t="shared" si="7"/>
        <v>Jane</v>
      </c>
    </row>
    <row r="155" spans="1:8" x14ac:dyDescent="0.35">
      <c r="A155" s="51">
        <f t="shared" si="8"/>
        <v>46388</v>
      </c>
      <c r="B155" t="str">
        <f>IF(OR(A155="",Setup!$C$14=""),"",INDEX(Setup!$C$24:$I$25,INT(MOD(A155-Setup!$C$14,14)/7)+1,MOD(MOD(A155-Setup!$C$14,14),7)+1))</f>
        <v>John</v>
      </c>
      <c r="C155" t="str">
        <f>IF(A155="","",IFERROR(LOOKUP(2,1/(ISNUMBER('Changes Log'!$B$6:$B$505)*('Changes Log'!$B$6:$B$505&lt;=A155)*(((ISNUMBER('Changes Log'!$C$6:$C$505)*('Changes Log'!$C$6:$C$505&gt;=A155))+(('Changes Log'!$C$6:$C$505="")*('Changes Log'!$B$6:$B$505=A155)))&gt;0)*('Changes Log'!$D$6:$D$505&lt;&gt;"")),ROW('Changes Log'!$B$6:$B$505)),""))</f>
        <v/>
      </c>
      <c r="D155" t="str">
        <f>IF(A155="","",IF(C155="",B155,INDEX('Changes Log'!$D:$D,C155)))</f>
        <v>John</v>
      </c>
      <c r="E155">
        <f t="shared" si="6"/>
        <v>0</v>
      </c>
      <c r="F155" t="str">
        <f>IF(C155="","",INDEX('Changes Log'!$E:$E,C155))</f>
        <v/>
      </c>
      <c r="G155" t="str">
        <f>IF(A155="","",IF(AND(E155=1,F155&lt;&gt;Lists!$Q$2),B155,""))</f>
        <v/>
      </c>
      <c r="H155" t="str">
        <f t="shared" si="7"/>
        <v>John</v>
      </c>
    </row>
    <row r="156" spans="1:8" x14ac:dyDescent="0.35">
      <c r="A156" s="51">
        <f t="shared" si="8"/>
        <v>46389</v>
      </c>
      <c r="B156" t="str">
        <f>IF(OR(A156="",Setup!$C$14=""),"",INDEX(Setup!$C$24:$I$25,INT(MOD(A156-Setup!$C$14,14)/7)+1,MOD(MOD(A156-Setup!$C$14,14),7)+1))</f>
        <v>John</v>
      </c>
      <c r="C156" t="str">
        <f>IF(A156="","",IFERROR(LOOKUP(2,1/(ISNUMBER('Changes Log'!$B$6:$B$505)*('Changes Log'!$B$6:$B$505&lt;=A156)*(((ISNUMBER('Changes Log'!$C$6:$C$505)*('Changes Log'!$C$6:$C$505&gt;=A156))+(('Changes Log'!$C$6:$C$505="")*('Changes Log'!$B$6:$B$505=A156)))&gt;0)*('Changes Log'!$D$6:$D$505&lt;&gt;"")),ROW('Changes Log'!$B$6:$B$505)),""))</f>
        <v/>
      </c>
      <c r="D156" t="str">
        <f>IF(A156="","",IF(C156="",B156,INDEX('Changes Log'!$D:$D,C156)))</f>
        <v>John</v>
      </c>
      <c r="E156">
        <f t="shared" si="6"/>
        <v>0</v>
      </c>
      <c r="F156" t="str">
        <f>IF(C156="","",INDEX('Changes Log'!$E:$E,C156))</f>
        <v/>
      </c>
      <c r="G156" t="str">
        <f>IF(A156="","",IF(AND(E156=1,F156&lt;&gt;Lists!$Q$2),B156,""))</f>
        <v/>
      </c>
      <c r="H156" t="str">
        <f t="shared" si="7"/>
        <v>John</v>
      </c>
    </row>
    <row r="157" spans="1:8" x14ac:dyDescent="0.35">
      <c r="A157" s="51">
        <f t="shared" si="8"/>
        <v>46390</v>
      </c>
      <c r="B157" t="str">
        <f>IF(OR(A157="",Setup!$C$14=""),"",INDEX(Setup!$C$24:$I$25,INT(MOD(A157-Setup!$C$14,14)/7)+1,MOD(MOD(A157-Setup!$C$14,14),7)+1))</f>
        <v>John</v>
      </c>
      <c r="C157" t="str">
        <f>IF(A157="","",IFERROR(LOOKUP(2,1/(ISNUMBER('Changes Log'!$B$6:$B$505)*('Changes Log'!$B$6:$B$505&lt;=A157)*(((ISNUMBER('Changes Log'!$C$6:$C$505)*('Changes Log'!$C$6:$C$505&gt;=A157))+(('Changes Log'!$C$6:$C$505="")*('Changes Log'!$B$6:$B$505=A157)))&gt;0)*('Changes Log'!$D$6:$D$505&lt;&gt;"")),ROW('Changes Log'!$B$6:$B$505)),""))</f>
        <v/>
      </c>
      <c r="D157" t="str">
        <f>IF(A157="","",IF(C157="",B157,INDEX('Changes Log'!$D:$D,C157)))</f>
        <v>John</v>
      </c>
      <c r="E157">
        <f t="shared" si="6"/>
        <v>0</v>
      </c>
      <c r="F157" t="str">
        <f>IF(C157="","",INDEX('Changes Log'!$E:$E,C157))</f>
        <v/>
      </c>
      <c r="G157" t="str">
        <f>IF(A157="","",IF(AND(E157=1,F157&lt;&gt;Lists!$Q$2),B157,""))</f>
        <v/>
      </c>
      <c r="H157" t="str">
        <f t="shared" si="7"/>
        <v>John</v>
      </c>
    </row>
    <row r="158" spans="1:8" x14ac:dyDescent="0.35">
      <c r="A158" s="51">
        <f t="shared" si="8"/>
        <v>46391</v>
      </c>
      <c r="B158" t="str">
        <f>IF(OR(A158="",Setup!$C$14=""),"",INDEX(Setup!$C$24:$I$25,INT(MOD(A158-Setup!$C$14,14)/7)+1,MOD(MOD(A158-Setup!$C$14,14),7)+1))</f>
        <v>Jane</v>
      </c>
      <c r="C158" t="str">
        <f>IF(A158="","",IFERROR(LOOKUP(2,1/(ISNUMBER('Changes Log'!$B$6:$B$505)*('Changes Log'!$B$6:$B$505&lt;=A158)*(((ISNUMBER('Changes Log'!$C$6:$C$505)*('Changes Log'!$C$6:$C$505&gt;=A158))+(('Changes Log'!$C$6:$C$505="")*('Changes Log'!$B$6:$B$505=A158)))&gt;0)*('Changes Log'!$D$6:$D$505&lt;&gt;"")),ROW('Changes Log'!$B$6:$B$505)),""))</f>
        <v/>
      </c>
      <c r="D158" t="str">
        <f>IF(A158="","",IF(C158="",B158,INDEX('Changes Log'!$D:$D,C158)))</f>
        <v>Jane</v>
      </c>
      <c r="E158">
        <f t="shared" si="6"/>
        <v>0</v>
      </c>
      <c r="F158" t="str">
        <f>IF(C158="","",INDEX('Changes Log'!$E:$E,C158))</f>
        <v/>
      </c>
      <c r="G158" t="str">
        <f>IF(A158="","",IF(AND(E158=1,F158&lt;&gt;Lists!$Q$2),B158,""))</f>
        <v/>
      </c>
      <c r="H158" t="str">
        <f t="shared" si="7"/>
        <v>Jane</v>
      </c>
    </row>
    <row r="159" spans="1:8" x14ac:dyDescent="0.35">
      <c r="A159" s="51">
        <f t="shared" si="8"/>
        <v>46392</v>
      </c>
      <c r="B159" t="str">
        <f>IF(OR(A159="",Setup!$C$14=""),"",INDEX(Setup!$C$24:$I$25,INT(MOD(A159-Setup!$C$14,14)/7)+1,MOD(MOD(A159-Setup!$C$14,14),7)+1))</f>
        <v>Jane</v>
      </c>
      <c r="C159" t="str">
        <f>IF(A159="","",IFERROR(LOOKUP(2,1/(ISNUMBER('Changes Log'!$B$6:$B$505)*('Changes Log'!$B$6:$B$505&lt;=A159)*(((ISNUMBER('Changes Log'!$C$6:$C$505)*('Changes Log'!$C$6:$C$505&gt;=A159))+(('Changes Log'!$C$6:$C$505="")*('Changes Log'!$B$6:$B$505=A159)))&gt;0)*('Changes Log'!$D$6:$D$505&lt;&gt;"")),ROW('Changes Log'!$B$6:$B$505)),""))</f>
        <v/>
      </c>
      <c r="D159" t="str">
        <f>IF(A159="","",IF(C159="",B159,INDEX('Changes Log'!$D:$D,C159)))</f>
        <v>Jane</v>
      </c>
      <c r="E159">
        <f t="shared" si="6"/>
        <v>0</v>
      </c>
      <c r="F159" t="str">
        <f>IF(C159="","",INDEX('Changes Log'!$E:$E,C159))</f>
        <v/>
      </c>
      <c r="G159" t="str">
        <f>IF(A159="","",IF(AND(E159=1,F159&lt;&gt;Lists!$Q$2),B159,""))</f>
        <v/>
      </c>
      <c r="H159" t="str">
        <f t="shared" si="7"/>
        <v>Jane</v>
      </c>
    </row>
    <row r="160" spans="1:8" x14ac:dyDescent="0.35">
      <c r="A160" s="51">
        <f t="shared" si="8"/>
        <v>46393</v>
      </c>
      <c r="B160" t="str">
        <f>IF(OR(A160="",Setup!$C$14=""),"",INDEX(Setup!$C$24:$I$25,INT(MOD(A160-Setup!$C$14,14)/7)+1,MOD(MOD(A160-Setup!$C$14,14),7)+1))</f>
        <v>John</v>
      </c>
      <c r="C160" t="str">
        <f>IF(A160="","",IFERROR(LOOKUP(2,1/(ISNUMBER('Changes Log'!$B$6:$B$505)*('Changes Log'!$B$6:$B$505&lt;=A160)*(((ISNUMBER('Changes Log'!$C$6:$C$505)*('Changes Log'!$C$6:$C$505&gt;=A160))+(('Changes Log'!$C$6:$C$505="")*('Changes Log'!$B$6:$B$505=A160)))&gt;0)*('Changes Log'!$D$6:$D$505&lt;&gt;"")),ROW('Changes Log'!$B$6:$B$505)),""))</f>
        <v/>
      </c>
      <c r="D160" t="str">
        <f>IF(A160="","",IF(C160="",B160,INDEX('Changes Log'!$D:$D,C160)))</f>
        <v>John</v>
      </c>
      <c r="E160">
        <f t="shared" si="6"/>
        <v>0</v>
      </c>
      <c r="F160" t="str">
        <f>IF(C160="","",INDEX('Changes Log'!$E:$E,C160))</f>
        <v/>
      </c>
      <c r="G160" t="str">
        <f>IF(A160="","",IF(AND(E160=1,F160&lt;&gt;Lists!$Q$2),B160,""))</f>
        <v/>
      </c>
      <c r="H160" t="str">
        <f t="shared" si="7"/>
        <v>John</v>
      </c>
    </row>
    <row r="161" spans="1:8" x14ac:dyDescent="0.35">
      <c r="A161" s="51">
        <f t="shared" si="8"/>
        <v>46394</v>
      </c>
      <c r="B161" t="str">
        <f>IF(OR(A161="",Setup!$C$14=""),"",INDEX(Setup!$C$24:$I$25,INT(MOD(A161-Setup!$C$14,14)/7)+1,MOD(MOD(A161-Setup!$C$14,14),7)+1))</f>
        <v>John</v>
      </c>
      <c r="C161" t="str">
        <f>IF(A161="","",IFERROR(LOOKUP(2,1/(ISNUMBER('Changes Log'!$B$6:$B$505)*('Changes Log'!$B$6:$B$505&lt;=A161)*(((ISNUMBER('Changes Log'!$C$6:$C$505)*('Changes Log'!$C$6:$C$505&gt;=A161))+(('Changes Log'!$C$6:$C$505="")*('Changes Log'!$B$6:$B$505=A161)))&gt;0)*('Changes Log'!$D$6:$D$505&lt;&gt;"")),ROW('Changes Log'!$B$6:$B$505)),""))</f>
        <v/>
      </c>
      <c r="D161" t="str">
        <f>IF(A161="","",IF(C161="",B161,INDEX('Changes Log'!$D:$D,C161)))</f>
        <v>John</v>
      </c>
      <c r="E161">
        <f t="shared" si="6"/>
        <v>0</v>
      </c>
      <c r="F161" t="str">
        <f>IF(C161="","",INDEX('Changes Log'!$E:$E,C161))</f>
        <v/>
      </c>
      <c r="G161" t="str">
        <f>IF(A161="","",IF(AND(E161=1,F161&lt;&gt;Lists!$Q$2),B161,""))</f>
        <v/>
      </c>
      <c r="H161" t="str">
        <f t="shared" si="7"/>
        <v>John</v>
      </c>
    </row>
    <row r="162" spans="1:8" x14ac:dyDescent="0.35">
      <c r="A162" s="51">
        <f t="shared" si="8"/>
        <v>46395</v>
      </c>
      <c r="B162" t="str">
        <f>IF(OR(A162="",Setup!$C$14=""),"",INDEX(Setup!$C$24:$I$25,INT(MOD(A162-Setup!$C$14,14)/7)+1,MOD(MOD(A162-Setup!$C$14,14),7)+1))</f>
        <v>Jane</v>
      </c>
      <c r="C162" t="str">
        <f>IF(A162="","",IFERROR(LOOKUP(2,1/(ISNUMBER('Changes Log'!$B$6:$B$505)*('Changes Log'!$B$6:$B$505&lt;=A162)*(((ISNUMBER('Changes Log'!$C$6:$C$505)*('Changes Log'!$C$6:$C$505&gt;=A162))+(('Changes Log'!$C$6:$C$505="")*('Changes Log'!$B$6:$B$505=A162)))&gt;0)*('Changes Log'!$D$6:$D$505&lt;&gt;"")),ROW('Changes Log'!$B$6:$B$505)),""))</f>
        <v/>
      </c>
      <c r="D162" t="str">
        <f>IF(A162="","",IF(C162="",B162,INDEX('Changes Log'!$D:$D,C162)))</f>
        <v>Jane</v>
      </c>
      <c r="E162">
        <f t="shared" si="6"/>
        <v>0</v>
      </c>
      <c r="F162" t="str">
        <f>IF(C162="","",INDEX('Changes Log'!$E:$E,C162))</f>
        <v/>
      </c>
      <c r="G162" t="str">
        <f>IF(A162="","",IF(AND(E162=1,F162&lt;&gt;Lists!$Q$2),B162,""))</f>
        <v/>
      </c>
      <c r="H162" t="str">
        <f t="shared" si="7"/>
        <v>Jane</v>
      </c>
    </row>
    <row r="163" spans="1:8" x14ac:dyDescent="0.35">
      <c r="A163" s="51">
        <f t="shared" si="8"/>
        <v>46396</v>
      </c>
      <c r="B163" t="str">
        <f>IF(OR(A163="",Setup!$C$14=""),"",INDEX(Setup!$C$24:$I$25,INT(MOD(A163-Setup!$C$14,14)/7)+1,MOD(MOD(A163-Setup!$C$14,14),7)+1))</f>
        <v>Jane</v>
      </c>
      <c r="C163" t="str">
        <f>IF(A163="","",IFERROR(LOOKUP(2,1/(ISNUMBER('Changes Log'!$B$6:$B$505)*('Changes Log'!$B$6:$B$505&lt;=A163)*(((ISNUMBER('Changes Log'!$C$6:$C$505)*('Changes Log'!$C$6:$C$505&gt;=A163))+(('Changes Log'!$C$6:$C$505="")*('Changes Log'!$B$6:$B$505=A163)))&gt;0)*('Changes Log'!$D$6:$D$505&lt;&gt;"")),ROW('Changes Log'!$B$6:$B$505)),""))</f>
        <v/>
      </c>
      <c r="D163" t="str">
        <f>IF(A163="","",IF(C163="",B163,INDEX('Changes Log'!$D:$D,C163)))</f>
        <v>Jane</v>
      </c>
      <c r="E163">
        <f t="shared" si="6"/>
        <v>0</v>
      </c>
      <c r="F163" t="str">
        <f>IF(C163="","",INDEX('Changes Log'!$E:$E,C163))</f>
        <v/>
      </c>
      <c r="G163" t="str">
        <f>IF(A163="","",IF(AND(E163=1,F163&lt;&gt;Lists!$Q$2),B163,""))</f>
        <v/>
      </c>
      <c r="H163" t="str">
        <f t="shared" si="7"/>
        <v>Jane</v>
      </c>
    </row>
    <row r="164" spans="1:8" x14ac:dyDescent="0.35">
      <c r="A164" s="51">
        <f t="shared" si="8"/>
        <v>46397</v>
      </c>
      <c r="B164" t="str">
        <f>IF(OR(A164="",Setup!$C$14=""),"",INDEX(Setup!$C$24:$I$25,INT(MOD(A164-Setup!$C$14,14)/7)+1,MOD(MOD(A164-Setup!$C$14,14),7)+1))</f>
        <v>Jane</v>
      </c>
      <c r="C164" t="str">
        <f>IF(A164="","",IFERROR(LOOKUP(2,1/(ISNUMBER('Changes Log'!$B$6:$B$505)*('Changes Log'!$B$6:$B$505&lt;=A164)*(((ISNUMBER('Changes Log'!$C$6:$C$505)*('Changes Log'!$C$6:$C$505&gt;=A164))+(('Changes Log'!$C$6:$C$505="")*('Changes Log'!$B$6:$B$505=A164)))&gt;0)*('Changes Log'!$D$6:$D$505&lt;&gt;"")),ROW('Changes Log'!$B$6:$B$505)),""))</f>
        <v/>
      </c>
      <c r="D164" t="str">
        <f>IF(A164="","",IF(C164="",B164,INDEX('Changes Log'!$D:$D,C164)))</f>
        <v>Jane</v>
      </c>
      <c r="E164">
        <f t="shared" si="6"/>
        <v>0</v>
      </c>
      <c r="F164" t="str">
        <f>IF(C164="","",INDEX('Changes Log'!$E:$E,C164))</f>
        <v/>
      </c>
      <c r="G164" t="str">
        <f>IF(A164="","",IF(AND(E164=1,F164&lt;&gt;Lists!$Q$2),B164,""))</f>
        <v/>
      </c>
      <c r="H164" t="str">
        <f t="shared" si="7"/>
        <v>Jane</v>
      </c>
    </row>
    <row r="165" spans="1:8" x14ac:dyDescent="0.35">
      <c r="A165" s="51">
        <f t="shared" si="8"/>
        <v>46398</v>
      </c>
      <c r="B165" t="str">
        <f>IF(OR(A165="",Setup!$C$14=""),"",INDEX(Setup!$C$24:$I$25,INT(MOD(A165-Setup!$C$14,14)/7)+1,MOD(MOD(A165-Setup!$C$14,14),7)+1))</f>
        <v>John</v>
      </c>
      <c r="C165" t="str">
        <f>IF(A165="","",IFERROR(LOOKUP(2,1/(ISNUMBER('Changes Log'!$B$6:$B$505)*('Changes Log'!$B$6:$B$505&lt;=A165)*(((ISNUMBER('Changes Log'!$C$6:$C$505)*('Changes Log'!$C$6:$C$505&gt;=A165))+(('Changes Log'!$C$6:$C$505="")*('Changes Log'!$B$6:$B$505=A165)))&gt;0)*('Changes Log'!$D$6:$D$505&lt;&gt;"")),ROW('Changes Log'!$B$6:$B$505)),""))</f>
        <v/>
      </c>
      <c r="D165" t="str">
        <f>IF(A165="","",IF(C165="",B165,INDEX('Changes Log'!$D:$D,C165)))</f>
        <v>John</v>
      </c>
      <c r="E165">
        <f t="shared" si="6"/>
        <v>0</v>
      </c>
      <c r="F165" t="str">
        <f>IF(C165="","",INDEX('Changes Log'!$E:$E,C165))</f>
        <v/>
      </c>
      <c r="G165" t="str">
        <f>IF(A165="","",IF(AND(E165=1,F165&lt;&gt;Lists!$Q$2),B165,""))</f>
        <v/>
      </c>
      <c r="H165" t="str">
        <f t="shared" si="7"/>
        <v>John</v>
      </c>
    </row>
    <row r="166" spans="1:8" x14ac:dyDescent="0.35">
      <c r="A166" s="51">
        <f t="shared" si="8"/>
        <v>46399</v>
      </c>
      <c r="B166" t="str">
        <f>IF(OR(A166="",Setup!$C$14=""),"",INDEX(Setup!$C$24:$I$25,INT(MOD(A166-Setup!$C$14,14)/7)+1,MOD(MOD(A166-Setup!$C$14,14),7)+1))</f>
        <v>John</v>
      </c>
      <c r="C166" t="str">
        <f>IF(A166="","",IFERROR(LOOKUP(2,1/(ISNUMBER('Changes Log'!$B$6:$B$505)*('Changes Log'!$B$6:$B$505&lt;=A166)*(((ISNUMBER('Changes Log'!$C$6:$C$505)*('Changes Log'!$C$6:$C$505&gt;=A166))+(('Changes Log'!$C$6:$C$505="")*('Changes Log'!$B$6:$B$505=A166)))&gt;0)*('Changes Log'!$D$6:$D$505&lt;&gt;"")),ROW('Changes Log'!$B$6:$B$505)),""))</f>
        <v/>
      </c>
      <c r="D166" t="str">
        <f>IF(A166="","",IF(C166="",B166,INDEX('Changes Log'!$D:$D,C166)))</f>
        <v>John</v>
      </c>
      <c r="E166">
        <f t="shared" si="6"/>
        <v>0</v>
      </c>
      <c r="F166" t="str">
        <f>IF(C166="","",INDEX('Changes Log'!$E:$E,C166))</f>
        <v/>
      </c>
      <c r="G166" t="str">
        <f>IF(A166="","",IF(AND(E166=1,F166&lt;&gt;Lists!$Q$2),B166,""))</f>
        <v/>
      </c>
      <c r="H166" t="str">
        <f t="shared" si="7"/>
        <v>John</v>
      </c>
    </row>
    <row r="167" spans="1:8" x14ac:dyDescent="0.35">
      <c r="A167" s="51">
        <f t="shared" si="8"/>
        <v>46400</v>
      </c>
      <c r="B167" t="str">
        <f>IF(OR(A167="",Setup!$C$14=""),"",INDEX(Setup!$C$24:$I$25,INT(MOD(A167-Setup!$C$14,14)/7)+1,MOD(MOD(A167-Setup!$C$14,14),7)+1))</f>
        <v>Jane</v>
      </c>
      <c r="C167" t="str">
        <f>IF(A167="","",IFERROR(LOOKUP(2,1/(ISNUMBER('Changes Log'!$B$6:$B$505)*('Changes Log'!$B$6:$B$505&lt;=A167)*(((ISNUMBER('Changes Log'!$C$6:$C$505)*('Changes Log'!$C$6:$C$505&gt;=A167))+(('Changes Log'!$C$6:$C$505="")*('Changes Log'!$B$6:$B$505=A167)))&gt;0)*('Changes Log'!$D$6:$D$505&lt;&gt;"")),ROW('Changes Log'!$B$6:$B$505)),""))</f>
        <v/>
      </c>
      <c r="D167" t="str">
        <f>IF(A167="","",IF(C167="",B167,INDEX('Changes Log'!$D:$D,C167)))</f>
        <v>Jane</v>
      </c>
      <c r="E167">
        <f t="shared" si="6"/>
        <v>0</v>
      </c>
      <c r="F167" t="str">
        <f>IF(C167="","",INDEX('Changes Log'!$E:$E,C167))</f>
        <v/>
      </c>
      <c r="G167" t="str">
        <f>IF(A167="","",IF(AND(E167=1,F167&lt;&gt;Lists!$Q$2),B167,""))</f>
        <v/>
      </c>
      <c r="H167" t="str">
        <f t="shared" si="7"/>
        <v>Jane</v>
      </c>
    </row>
    <row r="168" spans="1:8" x14ac:dyDescent="0.35">
      <c r="A168" s="51">
        <f t="shared" si="8"/>
        <v>46401</v>
      </c>
      <c r="B168" t="str">
        <f>IF(OR(A168="",Setup!$C$14=""),"",INDEX(Setup!$C$24:$I$25,INT(MOD(A168-Setup!$C$14,14)/7)+1,MOD(MOD(A168-Setup!$C$14,14),7)+1))</f>
        <v>Jane</v>
      </c>
      <c r="C168" t="str">
        <f>IF(A168="","",IFERROR(LOOKUP(2,1/(ISNUMBER('Changes Log'!$B$6:$B$505)*('Changes Log'!$B$6:$B$505&lt;=A168)*(((ISNUMBER('Changes Log'!$C$6:$C$505)*('Changes Log'!$C$6:$C$505&gt;=A168))+(('Changes Log'!$C$6:$C$505="")*('Changes Log'!$B$6:$B$505=A168)))&gt;0)*('Changes Log'!$D$6:$D$505&lt;&gt;"")),ROW('Changes Log'!$B$6:$B$505)),""))</f>
        <v/>
      </c>
      <c r="D168" t="str">
        <f>IF(A168="","",IF(C168="",B168,INDEX('Changes Log'!$D:$D,C168)))</f>
        <v>Jane</v>
      </c>
      <c r="E168">
        <f t="shared" si="6"/>
        <v>0</v>
      </c>
      <c r="F168" t="str">
        <f>IF(C168="","",INDEX('Changes Log'!$E:$E,C168))</f>
        <v/>
      </c>
      <c r="G168" t="str">
        <f>IF(A168="","",IF(AND(E168=1,F168&lt;&gt;Lists!$Q$2),B168,""))</f>
        <v/>
      </c>
      <c r="H168" t="str">
        <f t="shared" si="7"/>
        <v>Jane</v>
      </c>
    </row>
    <row r="169" spans="1:8" x14ac:dyDescent="0.35">
      <c r="A169" s="51">
        <f t="shared" si="8"/>
        <v>46402</v>
      </c>
      <c r="B169" t="str">
        <f>IF(OR(A169="",Setup!$C$14=""),"",INDEX(Setup!$C$24:$I$25,INT(MOD(A169-Setup!$C$14,14)/7)+1,MOD(MOD(A169-Setup!$C$14,14),7)+1))</f>
        <v>John</v>
      </c>
      <c r="C169" t="str">
        <f>IF(A169="","",IFERROR(LOOKUP(2,1/(ISNUMBER('Changes Log'!$B$6:$B$505)*('Changes Log'!$B$6:$B$505&lt;=A169)*(((ISNUMBER('Changes Log'!$C$6:$C$505)*('Changes Log'!$C$6:$C$505&gt;=A169))+(('Changes Log'!$C$6:$C$505="")*('Changes Log'!$B$6:$B$505=A169)))&gt;0)*('Changes Log'!$D$6:$D$505&lt;&gt;"")),ROW('Changes Log'!$B$6:$B$505)),""))</f>
        <v/>
      </c>
      <c r="D169" t="str">
        <f>IF(A169="","",IF(C169="",B169,INDEX('Changes Log'!$D:$D,C169)))</f>
        <v>John</v>
      </c>
      <c r="E169">
        <f t="shared" si="6"/>
        <v>0</v>
      </c>
      <c r="F169" t="str">
        <f>IF(C169="","",INDEX('Changes Log'!$E:$E,C169))</f>
        <v/>
      </c>
      <c r="G169" t="str">
        <f>IF(A169="","",IF(AND(E169=1,F169&lt;&gt;Lists!$Q$2),B169,""))</f>
        <v/>
      </c>
      <c r="H169" t="str">
        <f t="shared" si="7"/>
        <v>John</v>
      </c>
    </row>
    <row r="170" spans="1:8" x14ac:dyDescent="0.35">
      <c r="A170" s="51">
        <f t="shared" si="8"/>
        <v>46403</v>
      </c>
      <c r="B170" t="str">
        <f>IF(OR(A170="",Setup!$C$14=""),"",INDEX(Setup!$C$24:$I$25,INT(MOD(A170-Setup!$C$14,14)/7)+1,MOD(MOD(A170-Setup!$C$14,14),7)+1))</f>
        <v>John</v>
      </c>
      <c r="C170" t="str">
        <f>IF(A170="","",IFERROR(LOOKUP(2,1/(ISNUMBER('Changes Log'!$B$6:$B$505)*('Changes Log'!$B$6:$B$505&lt;=A170)*(((ISNUMBER('Changes Log'!$C$6:$C$505)*('Changes Log'!$C$6:$C$505&gt;=A170))+(('Changes Log'!$C$6:$C$505="")*('Changes Log'!$B$6:$B$505=A170)))&gt;0)*('Changes Log'!$D$6:$D$505&lt;&gt;"")),ROW('Changes Log'!$B$6:$B$505)),""))</f>
        <v/>
      </c>
      <c r="D170" t="str">
        <f>IF(A170="","",IF(C170="",B170,INDEX('Changes Log'!$D:$D,C170)))</f>
        <v>John</v>
      </c>
      <c r="E170">
        <f t="shared" si="6"/>
        <v>0</v>
      </c>
      <c r="F170" t="str">
        <f>IF(C170="","",INDEX('Changes Log'!$E:$E,C170))</f>
        <v/>
      </c>
      <c r="G170" t="str">
        <f>IF(A170="","",IF(AND(E170=1,F170&lt;&gt;Lists!$Q$2),B170,""))</f>
        <v/>
      </c>
      <c r="H170" t="str">
        <f t="shared" si="7"/>
        <v>John</v>
      </c>
    </row>
    <row r="171" spans="1:8" x14ac:dyDescent="0.35">
      <c r="A171" s="51">
        <f t="shared" si="8"/>
        <v>46404</v>
      </c>
      <c r="B171" t="str">
        <f>IF(OR(A171="",Setup!$C$14=""),"",INDEX(Setup!$C$24:$I$25,INT(MOD(A171-Setup!$C$14,14)/7)+1,MOD(MOD(A171-Setup!$C$14,14),7)+1))</f>
        <v>John</v>
      </c>
      <c r="C171" t="str">
        <f>IF(A171="","",IFERROR(LOOKUP(2,1/(ISNUMBER('Changes Log'!$B$6:$B$505)*('Changes Log'!$B$6:$B$505&lt;=A171)*(((ISNUMBER('Changes Log'!$C$6:$C$505)*('Changes Log'!$C$6:$C$505&gt;=A171))+(('Changes Log'!$C$6:$C$505="")*('Changes Log'!$B$6:$B$505=A171)))&gt;0)*('Changes Log'!$D$6:$D$505&lt;&gt;"")),ROW('Changes Log'!$B$6:$B$505)),""))</f>
        <v/>
      </c>
      <c r="D171" t="str">
        <f>IF(A171="","",IF(C171="",B171,INDEX('Changes Log'!$D:$D,C171)))</f>
        <v>John</v>
      </c>
      <c r="E171">
        <f t="shared" si="6"/>
        <v>0</v>
      </c>
      <c r="F171" t="str">
        <f>IF(C171="","",INDEX('Changes Log'!$E:$E,C171))</f>
        <v/>
      </c>
      <c r="G171" t="str">
        <f>IF(A171="","",IF(AND(E171=1,F171&lt;&gt;Lists!$Q$2),B171,""))</f>
        <v/>
      </c>
      <c r="H171" t="str">
        <f t="shared" si="7"/>
        <v>John</v>
      </c>
    </row>
    <row r="172" spans="1:8" x14ac:dyDescent="0.35">
      <c r="A172" s="51">
        <f t="shared" si="8"/>
        <v>46405</v>
      </c>
      <c r="B172" t="str">
        <f>IF(OR(A172="",Setup!$C$14=""),"",INDEX(Setup!$C$24:$I$25,INT(MOD(A172-Setup!$C$14,14)/7)+1,MOD(MOD(A172-Setup!$C$14,14),7)+1))</f>
        <v>Jane</v>
      </c>
      <c r="C172" t="str">
        <f>IF(A172="","",IFERROR(LOOKUP(2,1/(ISNUMBER('Changes Log'!$B$6:$B$505)*('Changes Log'!$B$6:$B$505&lt;=A172)*(((ISNUMBER('Changes Log'!$C$6:$C$505)*('Changes Log'!$C$6:$C$505&gt;=A172))+(('Changes Log'!$C$6:$C$505="")*('Changes Log'!$B$6:$B$505=A172)))&gt;0)*('Changes Log'!$D$6:$D$505&lt;&gt;"")),ROW('Changes Log'!$B$6:$B$505)),""))</f>
        <v/>
      </c>
      <c r="D172" t="str">
        <f>IF(A172="","",IF(C172="",B172,INDEX('Changes Log'!$D:$D,C172)))</f>
        <v>Jane</v>
      </c>
      <c r="E172">
        <f t="shared" si="6"/>
        <v>0</v>
      </c>
      <c r="F172" t="str">
        <f>IF(C172="","",INDEX('Changes Log'!$E:$E,C172))</f>
        <v/>
      </c>
      <c r="G172" t="str">
        <f>IF(A172="","",IF(AND(E172=1,F172&lt;&gt;Lists!$Q$2),B172,""))</f>
        <v/>
      </c>
      <c r="H172" t="str">
        <f t="shared" si="7"/>
        <v>Jane</v>
      </c>
    </row>
    <row r="173" spans="1:8" x14ac:dyDescent="0.35">
      <c r="A173" s="51">
        <f t="shared" si="8"/>
        <v>46406</v>
      </c>
      <c r="B173" t="str">
        <f>IF(OR(A173="",Setup!$C$14=""),"",INDEX(Setup!$C$24:$I$25,INT(MOD(A173-Setup!$C$14,14)/7)+1,MOD(MOD(A173-Setup!$C$14,14),7)+1))</f>
        <v>Jane</v>
      </c>
      <c r="C173" t="str">
        <f>IF(A173="","",IFERROR(LOOKUP(2,1/(ISNUMBER('Changes Log'!$B$6:$B$505)*('Changes Log'!$B$6:$B$505&lt;=A173)*(((ISNUMBER('Changes Log'!$C$6:$C$505)*('Changes Log'!$C$6:$C$505&gt;=A173))+(('Changes Log'!$C$6:$C$505="")*('Changes Log'!$B$6:$B$505=A173)))&gt;0)*('Changes Log'!$D$6:$D$505&lt;&gt;"")),ROW('Changes Log'!$B$6:$B$505)),""))</f>
        <v/>
      </c>
      <c r="D173" t="str">
        <f>IF(A173="","",IF(C173="",B173,INDEX('Changes Log'!$D:$D,C173)))</f>
        <v>Jane</v>
      </c>
      <c r="E173">
        <f t="shared" si="6"/>
        <v>0</v>
      </c>
      <c r="F173" t="str">
        <f>IF(C173="","",INDEX('Changes Log'!$E:$E,C173))</f>
        <v/>
      </c>
      <c r="G173" t="str">
        <f>IF(A173="","",IF(AND(E173=1,F173&lt;&gt;Lists!$Q$2),B173,""))</f>
        <v/>
      </c>
      <c r="H173" t="str">
        <f t="shared" si="7"/>
        <v>Jane</v>
      </c>
    </row>
    <row r="174" spans="1:8" x14ac:dyDescent="0.35">
      <c r="A174" s="51">
        <f t="shared" si="8"/>
        <v>46407</v>
      </c>
      <c r="B174" t="str">
        <f>IF(OR(A174="",Setup!$C$14=""),"",INDEX(Setup!$C$24:$I$25,INT(MOD(A174-Setup!$C$14,14)/7)+1,MOD(MOD(A174-Setup!$C$14,14),7)+1))</f>
        <v>John</v>
      </c>
      <c r="C174" t="str">
        <f>IF(A174="","",IFERROR(LOOKUP(2,1/(ISNUMBER('Changes Log'!$B$6:$B$505)*('Changes Log'!$B$6:$B$505&lt;=A174)*(((ISNUMBER('Changes Log'!$C$6:$C$505)*('Changes Log'!$C$6:$C$505&gt;=A174))+(('Changes Log'!$C$6:$C$505="")*('Changes Log'!$B$6:$B$505=A174)))&gt;0)*('Changes Log'!$D$6:$D$505&lt;&gt;"")),ROW('Changes Log'!$B$6:$B$505)),""))</f>
        <v/>
      </c>
      <c r="D174" t="str">
        <f>IF(A174="","",IF(C174="",B174,INDEX('Changes Log'!$D:$D,C174)))</f>
        <v>John</v>
      </c>
      <c r="E174">
        <f t="shared" si="6"/>
        <v>0</v>
      </c>
      <c r="F174" t="str">
        <f>IF(C174="","",INDEX('Changes Log'!$E:$E,C174))</f>
        <v/>
      </c>
      <c r="G174" t="str">
        <f>IF(A174="","",IF(AND(E174=1,F174&lt;&gt;Lists!$Q$2),B174,""))</f>
        <v/>
      </c>
      <c r="H174" t="str">
        <f t="shared" si="7"/>
        <v>John</v>
      </c>
    </row>
    <row r="175" spans="1:8" x14ac:dyDescent="0.35">
      <c r="A175" s="51">
        <f t="shared" si="8"/>
        <v>46408</v>
      </c>
      <c r="B175" t="str">
        <f>IF(OR(A175="",Setup!$C$14=""),"",INDEX(Setup!$C$24:$I$25,INT(MOD(A175-Setup!$C$14,14)/7)+1,MOD(MOD(A175-Setup!$C$14,14),7)+1))</f>
        <v>John</v>
      </c>
      <c r="C175" t="str">
        <f>IF(A175="","",IFERROR(LOOKUP(2,1/(ISNUMBER('Changes Log'!$B$6:$B$505)*('Changes Log'!$B$6:$B$505&lt;=A175)*(((ISNUMBER('Changes Log'!$C$6:$C$505)*('Changes Log'!$C$6:$C$505&gt;=A175))+(('Changes Log'!$C$6:$C$505="")*('Changes Log'!$B$6:$B$505=A175)))&gt;0)*('Changes Log'!$D$6:$D$505&lt;&gt;"")),ROW('Changes Log'!$B$6:$B$505)),""))</f>
        <v/>
      </c>
      <c r="D175" t="str">
        <f>IF(A175="","",IF(C175="",B175,INDEX('Changes Log'!$D:$D,C175)))</f>
        <v>John</v>
      </c>
      <c r="E175">
        <f t="shared" si="6"/>
        <v>0</v>
      </c>
      <c r="F175" t="str">
        <f>IF(C175="","",INDEX('Changes Log'!$E:$E,C175))</f>
        <v/>
      </c>
      <c r="G175" t="str">
        <f>IF(A175="","",IF(AND(E175=1,F175&lt;&gt;Lists!$Q$2),B175,""))</f>
        <v/>
      </c>
      <c r="H175" t="str">
        <f t="shared" si="7"/>
        <v>John</v>
      </c>
    </row>
    <row r="176" spans="1:8" x14ac:dyDescent="0.35">
      <c r="A176" s="51">
        <f t="shared" si="8"/>
        <v>46409</v>
      </c>
      <c r="B176" t="str">
        <f>IF(OR(A176="",Setup!$C$14=""),"",INDEX(Setup!$C$24:$I$25,INT(MOD(A176-Setup!$C$14,14)/7)+1,MOD(MOD(A176-Setup!$C$14,14),7)+1))</f>
        <v>Jane</v>
      </c>
      <c r="C176" t="str">
        <f>IF(A176="","",IFERROR(LOOKUP(2,1/(ISNUMBER('Changes Log'!$B$6:$B$505)*('Changes Log'!$B$6:$B$505&lt;=A176)*(((ISNUMBER('Changes Log'!$C$6:$C$505)*('Changes Log'!$C$6:$C$505&gt;=A176))+(('Changes Log'!$C$6:$C$505="")*('Changes Log'!$B$6:$B$505=A176)))&gt;0)*('Changes Log'!$D$6:$D$505&lt;&gt;"")),ROW('Changes Log'!$B$6:$B$505)),""))</f>
        <v/>
      </c>
      <c r="D176" t="str">
        <f>IF(A176="","",IF(C176="",B176,INDEX('Changes Log'!$D:$D,C176)))</f>
        <v>Jane</v>
      </c>
      <c r="E176">
        <f t="shared" si="6"/>
        <v>0</v>
      </c>
      <c r="F176" t="str">
        <f>IF(C176="","",INDEX('Changes Log'!$E:$E,C176))</f>
        <v/>
      </c>
      <c r="G176" t="str">
        <f>IF(A176="","",IF(AND(E176=1,F176&lt;&gt;Lists!$Q$2),B176,""))</f>
        <v/>
      </c>
      <c r="H176" t="str">
        <f t="shared" si="7"/>
        <v>Jane</v>
      </c>
    </row>
    <row r="177" spans="1:8" x14ac:dyDescent="0.35">
      <c r="A177" s="51">
        <f t="shared" si="8"/>
        <v>46410</v>
      </c>
      <c r="B177" t="str">
        <f>IF(OR(A177="",Setup!$C$14=""),"",INDEX(Setup!$C$24:$I$25,INT(MOD(A177-Setup!$C$14,14)/7)+1,MOD(MOD(A177-Setup!$C$14,14),7)+1))</f>
        <v>Jane</v>
      </c>
      <c r="C177" t="str">
        <f>IF(A177="","",IFERROR(LOOKUP(2,1/(ISNUMBER('Changes Log'!$B$6:$B$505)*('Changes Log'!$B$6:$B$505&lt;=A177)*(((ISNUMBER('Changes Log'!$C$6:$C$505)*('Changes Log'!$C$6:$C$505&gt;=A177))+(('Changes Log'!$C$6:$C$505="")*('Changes Log'!$B$6:$B$505=A177)))&gt;0)*('Changes Log'!$D$6:$D$505&lt;&gt;"")),ROW('Changes Log'!$B$6:$B$505)),""))</f>
        <v/>
      </c>
      <c r="D177" t="str">
        <f>IF(A177="","",IF(C177="",B177,INDEX('Changes Log'!$D:$D,C177)))</f>
        <v>Jane</v>
      </c>
      <c r="E177">
        <f t="shared" si="6"/>
        <v>0</v>
      </c>
      <c r="F177" t="str">
        <f>IF(C177="","",INDEX('Changes Log'!$E:$E,C177))</f>
        <v/>
      </c>
      <c r="G177" t="str">
        <f>IF(A177="","",IF(AND(E177=1,F177&lt;&gt;Lists!$Q$2),B177,""))</f>
        <v/>
      </c>
      <c r="H177" t="str">
        <f t="shared" si="7"/>
        <v>Jane</v>
      </c>
    </row>
    <row r="178" spans="1:8" x14ac:dyDescent="0.35">
      <c r="A178" s="51">
        <f t="shared" si="8"/>
        <v>46411</v>
      </c>
      <c r="B178" t="str">
        <f>IF(OR(A178="",Setup!$C$14=""),"",INDEX(Setup!$C$24:$I$25,INT(MOD(A178-Setup!$C$14,14)/7)+1,MOD(MOD(A178-Setup!$C$14,14),7)+1))</f>
        <v>Jane</v>
      </c>
      <c r="C178" t="str">
        <f>IF(A178="","",IFERROR(LOOKUP(2,1/(ISNUMBER('Changes Log'!$B$6:$B$505)*('Changes Log'!$B$6:$B$505&lt;=A178)*(((ISNUMBER('Changes Log'!$C$6:$C$505)*('Changes Log'!$C$6:$C$505&gt;=A178))+(('Changes Log'!$C$6:$C$505="")*('Changes Log'!$B$6:$B$505=A178)))&gt;0)*('Changes Log'!$D$6:$D$505&lt;&gt;"")),ROW('Changes Log'!$B$6:$B$505)),""))</f>
        <v/>
      </c>
      <c r="D178" t="str">
        <f>IF(A178="","",IF(C178="",B178,INDEX('Changes Log'!$D:$D,C178)))</f>
        <v>Jane</v>
      </c>
      <c r="E178">
        <f t="shared" si="6"/>
        <v>0</v>
      </c>
      <c r="F178" t="str">
        <f>IF(C178="","",INDEX('Changes Log'!$E:$E,C178))</f>
        <v/>
      </c>
      <c r="G178" t="str">
        <f>IF(A178="","",IF(AND(E178=1,F178&lt;&gt;Lists!$Q$2),B178,""))</f>
        <v/>
      </c>
      <c r="H178" t="str">
        <f t="shared" si="7"/>
        <v>Jane</v>
      </c>
    </row>
    <row r="179" spans="1:8" x14ac:dyDescent="0.35">
      <c r="A179" s="51">
        <f t="shared" si="8"/>
        <v>46412</v>
      </c>
      <c r="B179" t="str">
        <f>IF(OR(A179="",Setup!$C$14=""),"",INDEX(Setup!$C$24:$I$25,INT(MOD(A179-Setup!$C$14,14)/7)+1,MOD(MOD(A179-Setup!$C$14,14),7)+1))</f>
        <v>John</v>
      </c>
      <c r="C179" t="str">
        <f>IF(A179="","",IFERROR(LOOKUP(2,1/(ISNUMBER('Changes Log'!$B$6:$B$505)*('Changes Log'!$B$6:$B$505&lt;=A179)*(((ISNUMBER('Changes Log'!$C$6:$C$505)*('Changes Log'!$C$6:$C$505&gt;=A179))+(('Changes Log'!$C$6:$C$505="")*('Changes Log'!$B$6:$B$505=A179)))&gt;0)*('Changes Log'!$D$6:$D$505&lt;&gt;"")),ROW('Changes Log'!$B$6:$B$505)),""))</f>
        <v/>
      </c>
      <c r="D179" t="str">
        <f>IF(A179="","",IF(C179="",B179,INDEX('Changes Log'!$D:$D,C179)))</f>
        <v>John</v>
      </c>
      <c r="E179">
        <f t="shared" si="6"/>
        <v>0</v>
      </c>
      <c r="F179" t="str">
        <f>IF(C179="","",INDEX('Changes Log'!$E:$E,C179))</f>
        <v/>
      </c>
      <c r="G179" t="str">
        <f>IF(A179="","",IF(AND(E179=1,F179&lt;&gt;Lists!$Q$2),B179,""))</f>
        <v/>
      </c>
      <c r="H179" t="str">
        <f t="shared" si="7"/>
        <v>John</v>
      </c>
    </row>
    <row r="180" spans="1:8" x14ac:dyDescent="0.35">
      <c r="A180" s="51">
        <f t="shared" si="8"/>
        <v>46413</v>
      </c>
      <c r="B180" t="str">
        <f>IF(OR(A180="",Setup!$C$14=""),"",INDEX(Setup!$C$24:$I$25,INT(MOD(A180-Setup!$C$14,14)/7)+1,MOD(MOD(A180-Setup!$C$14,14),7)+1))</f>
        <v>John</v>
      </c>
      <c r="C180" t="str">
        <f>IF(A180="","",IFERROR(LOOKUP(2,1/(ISNUMBER('Changes Log'!$B$6:$B$505)*('Changes Log'!$B$6:$B$505&lt;=A180)*(((ISNUMBER('Changes Log'!$C$6:$C$505)*('Changes Log'!$C$6:$C$505&gt;=A180))+(('Changes Log'!$C$6:$C$505="")*('Changes Log'!$B$6:$B$505=A180)))&gt;0)*('Changes Log'!$D$6:$D$505&lt;&gt;"")),ROW('Changes Log'!$B$6:$B$505)),""))</f>
        <v/>
      </c>
      <c r="D180" t="str">
        <f>IF(A180="","",IF(C180="",B180,INDEX('Changes Log'!$D:$D,C180)))</f>
        <v>John</v>
      </c>
      <c r="E180">
        <f t="shared" si="6"/>
        <v>0</v>
      </c>
      <c r="F180" t="str">
        <f>IF(C180="","",INDEX('Changes Log'!$E:$E,C180))</f>
        <v/>
      </c>
      <c r="G180" t="str">
        <f>IF(A180="","",IF(AND(E180=1,F180&lt;&gt;Lists!$Q$2),B180,""))</f>
        <v/>
      </c>
      <c r="H180" t="str">
        <f t="shared" si="7"/>
        <v>John</v>
      </c>
    </row>
    <row r="181" spans="1:8" x14ac:dyDescent="0.35">
      <c r="A181" s="51">
        <f t="shared" si="8"/>
        <v>46414</v>
      </c>
      <c r="B181" t="str">
        <f>IF(OR(A181="",Setup!$C$14=""),"",INDEX(Setup!$C$24:$I$25,INT(MOD(A181-Setup!$C$14,14)/7)+1,MOD(MOD(A181-Setup!$C$14,14),7)+1))</f>
        <v>Jane</v>
      </c>
      <c r="C181" t="str">
        <f>IF(A181="","",IFERROR(LOOKUP(2,1/(ISNUMBER('Changes Log'!$B$6:$B$505)*('Changes Log'!$B$6:$B$505&lt;=A181)*(((ISNUMBER('Changes Log'!$C$6:$C$505)*('Changes Log'!$C$6:$C$505&gt;=A181))+(('Changes Log'!$C$6:$C$505="")*('Changes Log'!$B$6:$B$505=A181)))&gt;0)*('Changes Log'!$D$6:$D$505&lt;&gt;"")),ROW('Changes Log'!$B$6:$B$505)),""))</f>
        <v/>
      </c>
      <c r="D181" t="str">
        <f>IF(A181="","",IF(C181="",B181,INDEX('Changes Log'!$D:$D,C181)))</f>
        <v>Jane</v>
      </c>
      <c r="E181">
        <f t="shared" si="6"/>
        <v>0</v>
      </c>
      <c r="F181" t="str">
        <f>IF(C181="","",INDEX('Changes Log'!$E:$E,C181))</f>
        <v/>
      </c>
      <c r="G181" t="str">
        <f>IF(A181="","",IF(AND(E181=1,F181&lt;&gt;Lists!$Q$2),B181,""))</f>
        <v/>
      </c>
      <c r="H181" t="str">
        <f t="shared" si="7"/>
        <v>Jane</v>
      </c>
    </row>
    <row r="182" spans="1:8" x14ac:dyDescent="0.35">
      <c r="A182" s="51">
        <f t="shared" si="8"/>
        <v>46415</v>
      </c>
      <c r="B182" t="str">
        <f>IF(OR(A182="",Setup!$C$14=""),"",INDEX(Setup!$C$24:$I$25,INT(MOD(A182-Setup!$C$14,14)/7)+1,MOD(MOD(A182-Setup!$C$14,14),7)+1))</f>
        <v>Jane</v>
      </c>
      <c r="C182" t="str">
        <f>IF(A182="","",IFERROR(LOOKUP(2,1/(ISNUMBER('Changes Log'!$B$6:$B$505)*('Changes Log'!$B$6:$B$505&lt;=A182)*(((ISNUMBER('Changes Log'!$C$6:$C$505)*('Changes Log'!$C$6:$C$505&gt;=A182))+(('Changes Log'!$C$6:$C$505="")*('Changes Log'!$B$6:$B$505=A182)))&gt;0)*('Changes Log'!$D$6:$D$505&lt;&gt;"")),ROW('Changes Log'!$B$6:$B$505)),""))</f>
        <v/>
      </c>
      <c r="D182" t="str">
        <f>IF(A182="","",IF(C182="",B182,INDEX('Changes Log'!$D:$D,C182)))</f>
        <v>Jane</v>
      </c>
      <c r="E182">
        <f t="shared" si="6"/>
        <v>0</v>
      </c>
      <c r="F182" t="str">
        <f>IF(C182="","",INDEX('Changes Log'!$E:$E,C182))</f>
        <v/>
      </c>
      <c r="G182" t="str">
        <f>IF(A182="","",IF(AND(E182=1,F182&lt;&gt;Lists!$Q$2),B182,""))</f>
        <v/>
      </c>
      <c r="H182" t="str">
        <f t="shared" si="7"/>
        <v>Jane</v>
      </c>
    </row>
    <row r="183" spans="1:8" x14ac:dyDescent="0.35">
      <c r="A183" s="51">
        <f t="shared" si="8"/>
        <v>46416</v>
      </c>
      <c r="B183" t="str">
        <f>IF(OR(A183="",Setup!$C$14=""),"",INDEX(Setup!$C$24:$I$25,INT(MOD(A183-Setup!$C$14,14)/7)+1,MOD(MOD(A183-Setup!$C$14,14),7)+1))</f>
        <v>John</v>
      </c>
      <c r="C183" t="str">
        <f>IF(A183="","",IFERROR(LOOKUP(2,1/(ISNUMBER('Changes Log'!$B$6:$B$505)*('Changes Log'!$B$6:$B$505&lt;=A183)*(((ISNUMBER('Changes Log'!$C$6:$C$505)*('Changes Log'!$C$6:$C$505&gt;=A183))+(('Changes Log'!$C$6:$C$505="")*('Changes Log'!$B$6:$B$505=A183)))&gt;0)*('Changes Log'!$D$6:$D$505&lt;&gt;"")),ROW('Changes Log'!$B$6:$B$505)),""))</f>
        <v/>
      </c>
      <c r="D183" t="str">
        <f>IF(A183="","",IF(C183="",B183,INDEX('Changes Log'!$D:$D,C183)))</f>
        <v>John</v>
      </c>
      <c r="E183">
        <f t="shared" si="6"/>
        <v>0</v>
      </c>
      <c r="F183" t="str">
        <f>IF(C183="","",INDEX('Changes Log'!$E:$E,C183))</f>
        <v/>
      </c>
      <c r="G183" t="str">
        <f>IF(A183="","",IF(AND(E183=1,F183&lt;&gt;Lists!$Q$2),B183,""))</f>
        <v/>
      </c>
      <c r="H183" t="str">
        <f t="shared" si="7"/>
        <v>John</v>
      </c>
    </row>
    <row r="184" spans="1:8" x14ac:dyDescent="0.35">
      <c r="A184" s="51">
        <f t="shared" si="8"/>
        <v>46417</v>
      </c>
      <c r="B184" t="str">
        <f>IF(OR(A184="",Setup!$C$14=""),"",INDEX(Setup!$C$24:$I$25,INT(MOD(A184-Setup!$C$14,14)/7)+1,MOD(MOD(A184-Setup!$C$14,14),7)+1))</f>
        <v>John</v>
      </c>
      <c r="C184" t="str">
        <f>IF(A184="","",IFERROR(LOOKUP(2,1/(ISNUMBER('Changes Log'!$B$6:$B$505)*('Changes Log'!$B$6:$B$505&lt;=A184)*(((ISNUMBER('Changes Log'!$C$6:$C$505)*('Changes Log'!$C$6:$C$505&gt;=A184))+(('Changes Log'!$C$6:$C$505="")*('Changes Log'!$B$6:$B$505=A184)))&gt;0)*('Changes Log'!$D$6:$D$505&lt;&gt;"")),ROW('Changes Log'!$B$6:$B$505)),""))</f>
        <v/>
      </c>
      <c r="D184" t="str">
        <f>IF(A184="","",IF(C184="",B184,INDEX('Changes Log'!$D:$D,C184)))</f>
        <v>John</v>
      </c>
      <c r="E184">
        <f t="shared" si="6"/>
        <v>0</v>
      </c>
      <c r="F184" t="str">
        <f>IF(C184="","",INDEX('Changes Log'!$E:$E,C184))</f>
        <v/>
      </c>
      <c r="G184" t="str">
        <f>IF(A184="","",IF(AND(E184=1,F184&lt;&gt;Lists!$Q$2),B184,""))</f>
        <v/>
      </c>
      <c r="H184" t="str">
        <f t="shared" si="7"/>
        <v>John</v>
      </c>
    </row>
    <row r="185" spans="1:8" x14ac:dyDescent="0.35">
      <c r="A185" s="51">
        <f t="shared" si="8"/>
        <v>46418</v>
      </c>
      <c r="B185" t="str">
        <f>IF(OR(A185="",Setup!$C$14=""),"",INDEX(Setup!$C$24:$I$25,INT(MOD(A185-Setup!$C$14,14)/7)+1,MOD(MOD(A185-Setup!$C$14,14),7)+1))</f>
        <v>John</v>
      </c>
      <c r="C185" t="str">
        <f>IF(A185="","",IFERROR(LOOKUP(2,1/(ISNUMBER('Changes Log'!$B$6:$B$505)*('Changes Log'!$B$6:$B$505&lt;=A185)*(((ISNUMBER('Changes Log'!$C$6:$C$505)*('Changes Log'!$C$6:$C$505&gt;=A185))+(('Changes Log'!$C$6:$C$505="")*('Changes Log'!$B$6:$B$505=A185)))&gt;0)*('Changes Log'!$D$6:$D$505&lt;&gt;"")),ROW('Changes Log'!$B$6:$B$505)),""))</f>
        <v/>
      </c>
      <c r="D185" t="str">
        <f>IF(A185="","",IF(C185="",B185,INDEX('Changes Log'!$D:$D,C185)))</f>
        <v>John</v>
      </c>
      <c r="E185">
        <f t="shared" si="6"/>
        <v>0</v>
      </c>
      <c r="F185" t="str">
        <f>IF(C185="","",INDEX('Changes Log'!$E:$E,C185))</f>
        <v/>
      </c>
      <c r="G185" t="str">
        <f>IF(A185="","",IF(AND(E185=1,F185&lt;&gt;Lists!$Q$2),B185,""))</f>
        <v/>
      </c>
      <c r="H185" t="str">
        <f t="shared" si="7"/>
        <v>John</v>
      </c>
    </row>
    <row r="186" spans="1:8" x14ac:dyDescent="0.35">
      <c r="A186" s="51">
        <f t="shared" si="8"/>
        <v>46419</v>
      </c>
      <c r="B186" t="str">
        <f>IF(OR(A186="",Setup!$C$14=""),"",INDEX(Setup!$C$24:$I$25,INT(MOD(A186-Setup!$C$14,14)/7)+1,MOD(MOD(A186-Setup!$C$14,14),7)+1))</f>
        <v>Jane</v>
      </c>
      <c r="C186" t="str">
        <f>IF(A186="","",IFERROR(LOOKUP(2,1/(ISNUMBER('Changes Log'!$B$6:$B$505)*('Changes Log'!$B$6:$B$505&lt;=A186)*(((ISNUMBER('Changes Log'!$C$6:$C$505)*('Changes Log'!$C$6:$C$505&gt;=A186))+(('Changes Log'!$C$6:$C$505="")*('Changes Log'!$B$6:$B$505=A186)))&gt;0)*('Changes Log'!$D$6:$D$505&lt;&gt;"")),ROW('Changes Log'!$B$6:$B$505)),""))</f>
        <v/>
      </c>
      <c r="D186" t="str">
        <f>IF(A186="","",IF(C186="",B186,INDEX('Changes Log'!$D:$D,C186)))</f>
        <v>Jane</v>
      </c>
      <c r="E186">
        <f t="shared" si="6"/>
        <v>0</v>
      </c>
      <c r="F186" t="str">
        <f>IF(C186="","",INDEX('Changes Log'!$E:$E,C186))</f>
        <v/>
      </c>
      <c r="G186" t="str">
        <f>IF(A186="","",IF(AND(E186=1,F186&lt;&gt;Lists!$Q$2),B186,""))</f>
        <v/>
      </c>
      <c r="H186" t="str">
        <f t="shared" si="7"/>
        <v>Jane</v>
      </c>
    </row>
    <row r="187" spans="1:8" x14ac:dyDescent="0.35">
      <c r="A187" s="51">
        <f t="shared" si="8"/>
        <v>46420</v>
      </c>
      <c r="B187" t="str">
        <f>IF(OR(A187="",Setup!$C$14=""),"",INDEX(Setup!$C$24:$I$25,INT(MOD(A187-Setup!$C$14,14)/7)+1,MOD(MOD(A187-Setup!$C$14,14),7)+1))</f>
        <v>Jane</v>
      </c>
      <c r="C187" t="str">
        <f>IF(A187="","",IFERROR(LOOKUP(2,1/(ISNUMBER('Changes Log'!$B$6:$B$505)*('Changes Log'!$B$6:$B$505&lt;=A187)*(((ISNUMBER('Changes Log'!$C$6:$C$505)*('Changes Log'!$C$6:$C$505&gt;=A187))+(('Changes Log'!$C$6:$C$505="")*('Changes Log'!$B$6:$B$505=A187)))&gt;0)*('Changes Log'!$D$6:$D$505&lt;&gt;"")),ROW('Changes Log'!$B$6:$B$505)),""))</f>
        <v/>
      </c>
      <c r="D187" t="str">
        <f>IF(A187="","",IF(C187="",B187,INDEX('Changes Log'!$D:$D,C187)))</f>
        <v>Jane</v>
      </c>
      <c r="E187">
        <f t="shared" si="6"/>
        <v>0</v>
      </c>
      <c r="F187" t="str">
        <f>IF(C187="","",INDEX('Changes Log'!$E:$E,C187))</f>
        <v/>
      </c>
      <c r="G187" t="str">
        <f>IF(A187="","",IF(AND(E187=1,F187&lt;&gt;Lists!$Q$2),B187,""))</f>
        <v/>
      </c>
      <c r="H187" t="str">
        <f t="shared" si="7"/>
        <v>Jane</v>
      </c>
    </row>
    <row r="188" spans="1:8" x14ac:dyDescent="0.35">
      <c r="A188" s="51">
        <f t="shared" si="8"/>
        <v>46421</v>
      </c>
      <c r="B188" t="str">
        <f>IF(OR(A188="",Setup!$C$14=""),"",INDEX(Setup!$C$24:$I$25,INT(MOD(A188-Setup!$C$14,14)/7)+1,MOD(MOD(A188-Setup!$C$14,14),7)+1))</f>
        <v>John</v>
      </c>
      <c r="C188" t="str">
        <f>IF(A188="","",IFERROR(LOOKUP(2,1/(ISNUMBER('Changes Log'!$B$6:$B$505)*('Changes Log'!$B$6:$B$505&lt;=A188)*(((ISNUMBER('Changes Log'!$C$6:$C$505)*('Changes Log'!$C$6:$C$505&gt;=A188))+(('Changes Log'!$C$6:$C$505="")*('Changes Log'!$B$6:$B$505=A188)))&gt;0)*('Changes Log'!$D$6:$D$505&lt;&gt;"")),ROW('Changes Log'!$B$6:$B$505)),""))</f>
        <v/>
      </c>
      <c r="D188" t="str">
        <f>IF(A188="","",IF(C188="",B188,INDEX('Changes Log'!$D:$D,C188)))</f>
        <v>John</v>
      </c>
      <c r="E188">
        <f t="shared" si="6"/>
        <v>0</v>
      </c>
      <c r="F188" t="str">
        <f>IF(C188="","",INDEX('Changes Log'!$E:$E,C188))</f>
        <v/>
      </c>
      <c r="G188" t="str">
        <f>IF(A188="","",IF(AND(E188=1,F188&lt;&gt;Lists!$Q$2),B188,""))</f>
        <v/>
      </c>
      <c r="H188" t="str">
        <f t="shared" si="7"/>
        <v>John</v>
      </c>
    </row>
    <row r="189" spans="1:8" x14ac:dyDescent="0.35">
      <c r="A189" s="51">
        <f t="shared" si="8"/>
        <v>46422</v>
      </c>
      <c r="B189" t="str">
        <f>IF(OR(A189="",Setup!$C$14=""),"",INDEX(Setup!$C$24:$I$25,INT(MOD(A189-Setup!$C$14,14)/7)+1,MOD(MOD(A189-Setup!$C$14,14),7)+1))</f>
        <v>John</v>
      </c>
      <c r="C189" t="str">
        <f>IF(A189="","",IFERROR(LOOKUP(2,1/(ISNUMBER('Changes Log'!$B$6:$B$505)*('Changes Log'!$B$6:$B$505&lt;=A189)*(((ISNUMBER('Changes Log'!$C$6:$C$505)*('Changes Log'!$C$6:$C$505&gt;=A189))+(('Changes Log'!$C$6:$C$505="")*('Changes Log'!$B$6:$B$505=A189)))&gt;0)*('Changes Log'!$D$6:$D$505&lt;&gt;"")),ROW('Changes Log'!$B$6:$B$505)),""))</f>
        <v/>
      </c>
      <c r="D189" t="str">
        <f>IF(A189="","",IF(C189="",B189,INDEX('Changes Log'!$D:$D,C189)))</f>
        <v>John</v>
      </c>
      <c r="E189">
        <f t="shared" si="6"/>
        <v>0</v>
      </c>
      <c r="F189" t="str">
        <f>IF(C189="","",INDEX('Changes Log'!$E:$E,C189))</f>
        <v/>
      </c>
      <c r="G189" t="str">
        <f>IF(A189="","",IF(AND(E189=1,F189&lt;&gt;Lists!$Q$2),B189,""))</f>
        <v/>
      </c>
      <c r="H189" t="str">
        <f t="shared" si="7"/>
        <v>John</v>
      </c>
    </row>
    <row r="190" spans="1:8" x14ac:dyDescent="0.35">
      <c r="A190" s="51">
        <f t="shared" si="8"/>
        <v>46423</v>
      </c>
      <c r="B190" t="str">
        <f>IF(OR(A190="",Setup!$C$14=""),"",INDEX(Setup!$C$24:$I$25,INT(MOD(A190-Setup!$C$14,14)/7)+1,MOD(MOD(A190-Setup!$C$14,14),7)+1))</f>
        <v>Jane</v>
      </c>
      <c r="C190" t="str">
        <f>IF(A190="","",IFERROR(LOOKUP(2,1/(ISNUMBER('Changes Log'!$B$6:$B$505)*('Changes Log'!$B$6:$B$505&lt;=A190)*(((ISNUMBER('Changes Log'!$C$6:$C$505)*('Changes Log'!$C$6:$C$505&gt;=A190))+(('Changes Log'!$C$6:$C$505="")*('Changes Log'!$B$6:$B$505=A190)))&gt;0)*('Changes Log'!$D$6:$D$505&lt;&gt;"")),ROW('Changes Log'!$B$6:$B$505)),""))</f>
        <v/>
      </c>
      <c r="D190" t="str">
        <f>IF(A190="","",IF(C190="",B190,INDEX('Changes Log'!$D:$D,C190)))</f>
        <v>Jane</v>
      </c>
      <c r="E190">
        <f t="shared" si="6"/>
        <v>0</v>
      </c>
      <c r="F190" t="str">
        <f>IF(C190="","",INDEX('Changes Log'!$E:$E,C190))</f>
        <v/>
      </c>
      <c r="G190" t="str">
        <f>IF(A190="","",IF(AND(E190=1,F190&lt;&gt;Lists!$Q$2),B190,""))</f>
        <v/>
      </c>
      <c r="H190" t="str">
        <f t="shared" si="7"/>
        <v>Jane</v>
      </c>
    </row>
    <row r="191" spans="1:8" x14ac:dyDescent="0.35">
      <c r="A191" s="51">
        <f t="shared" si="8"/>
        <v>46424</v>
      </c>
      <c r="B191" t="str">
        <f>IF(OR(A191="",Setup!$C$14=""),"",INDEX(Setup!$C$24:$I$25,INT(MOD(A191-Setup!$C$14,14)/7)+1,MOD(MOD(A191-Setup!$C$14,14),7)+1))</f>
        <v>Jane</v>
      </c>
      <c r="C191" t="str">
        <f>IF(A191="","",IFERROR(LOOKUP(2,1/(ISNUMBER('Changes Log'!$B$6:$B$505)*('Changes Log'!$B$6:$B$505&lt;=A191)*(((ISNUMBER('Changes Log'!$C$6:$C$505)*('Changes Log'!$C$6:$C$505&gt;=A191))+(('Changes Log'!$C$6:$C$505="")*('Changes Log'!$B$6:$B$505=A191)))&gt;0)*('Changes Log'!$D$6:$D$505&lt;&gt;"")),ROW('Changes Log'!$B$6:$B$505)),""))</f>
        <v/>
      </c>
      <c r="D191" t="str">
        <f>IF(A191="","",IF(C191="",B191,INDEX('Changes Log'!$D:$D,C191)))</f>
        <v>Jane</v>
      </c>
      <c r="E191">
        <f t="shared" si="6"/>
        <v>0</v>
      </c>
      <c r="F191" t="str">
        <f>IF(C191="","",INDEX('Changes Log'!$E:$E,C191))</f>
        <v/>
      </c>
      <c r="G191" t="str">
        <f>IF(A191="","",IF(AND(E191=1,F191&lt;&gt;Lists!$Q$2),B191,""))</f>
        <v/>
      </c>
      <c r="H191" t="str">
        <f t="shared" si="7"/>
        <v>Jane</v>
      </c>
    </row>
    <row r="192" spans="1:8" x14ac:dyDescent="0.35">
      <c r="A192" s="51">
        <f t="shared" si="8"/>
        <v>46425</v>
      </c>
      <c r="B192" t="str">
        <f>IF(OR(A192="",Setup!$C$14=""),"",INDEX(Setup!$C$24:$I$25,INT(MOD(A192-Setup!$C$14,14)/7)+1,MOD(MOD(A192-Setup!$C$14,14),7)+1))</f>
        <v>Jane</v>
      </c>
      <c r="C192" t="str">
        <f>IF(A192="","",IFERROR(LOOKUP(2,1/(ISNUMBER('Changes Log'!$B$6:$B$505)*('Changes Log'!$B$6:$B$505&lt;=A192)*(((ISNUMBER('Changes Log'!$C$6:$C$505)*('Changes Log'!$C$6:$C$505&gt;=A192))+(('Changes Log'!$C$6:$C$505="")*('Changes Log'!$B$6:$B$505=A192)))&gt;0)*('Changes Log'!$D$6:$D$505&lt;&gt;"")),ROW('Changes Log'!$B$6:$B$505)),""))</f>
        <v/>
      </c>
      <c r="D192" t="str">
        <f>IF(A192="","",IF(C192="",B192,INDEX('Changes Log'!$D:$D,C192)))</f>
        <v>Jane</v>
      </c>
      <c r="E192">
        <f t="shared" si="6"/>
        <v>0</v>
      </c>
      <c r="F192" t="str">
        <f>IF(C192="","",INDEX('Changes Log'!$E:$E,C192))</f>
        <v/>
      </c>
      <c r="G192" t="str">
        <f>IF(A192="","",IF(AND(E192=1,F192&lt;&gt;Lists!$Q$2),B192,""))</f>
        <v/>
      </c>
      <c r="H192" t="str">
        <f t="shared" si="7"/>
        <v>Jane</v>
      </c>
    </row>
    <row r="193" spans="1:8" x14ac:dyDescent="0.35">
      <c r="A193" s="51">
        <f t="shared" si="8"/>
        <v>46426</v>
      </c>
      <c r="B193" t="str">
        <f>IF(OR(A193="",Setup!$C$14=""),"",INDEX(Setup!$C$24:$I$25,INT(MOD(A193-Setup!$C$14,14)/7)+1,MOD(MOD(A193-Setup!$C$14,14),7)+1))</f>
        <v>John</v>
      </c>
      <c r="C193" t="str">
        <f>IF(A193="","",IFERROR(LOOKUP(2,1/(ISNUMBER('Changes Log'!$B$6:$B$505)*('Changes Log'!$B$6:$B$505&lt;=A193)*(((ISNUMBER('Changes Log'!$C$6:$C$505)*('Changes Log'!$C$6:$C$505&gt;=A193))+(('Changes Log'!$C$6:$C$505="")*('Changes Log'!$B$6:$B$505=A193)))&gt;0)*('Changes Log'!$D$6:$D$505&lt;&gt;"")),ROW('Changes Log'!$B$6:$B$505)),""))</f>
        <v/>
      </c>
      <c r="D193" t="str">
        <f>IF(A193="","",IF(C193="",B193,INDEX('Changes Log'!$D:$D,C193)))</f>
        <v>John</v>
      </c>
      <c r="E193">
        <f t="shared" si="6"/>
        <v>0</v>
      </c>
      <c r="F193" t="str">
        <f>IF(C193="","",INDEX('Changes Log'!$E:$E,C193))</f>
        <v/>
      </c>
      <c r="G193" t="str">
        <f>IF(A193="","",IF(AND(E193=1,F193&lt;&gt;Lists!$Q$2),B193,""))</f>
        <v/>
      </c>
      <c r="H193" t="str">
        <f t="shared" si="7"/>
        <v>John</v>
      </c>
    </row>
    <row r="194" spans="1:8" x14ac:dyDescent="0.35">
      <c r="A194" s="51">
        <f t="shared" si="8"/>
        <v>46427</v>
      </c>
      <c r="B194" t="str">
        <f>IF(OR(A194="",Setup!$C$14=""),"",INDEX(Setup!$C$24:$I$25,INT(MOD(A194-Setup!$C$14,14)/7)+1,MOD(MOD(A194-Setup!$C$14,14),7)+1))</f>
        <v>John</v>
      </c>
      <c r="C194" t="str">
        <f>IF(A194="","",IFERROR(LOOKUP(2,1/(ISNUMBER('Changes Log'!$B$6:$B$505)*('Changes Log'!$B$6:$B$505&lt;=A194)*(((ISNUMBER('Changes Log'!$C$6:$C$505)*('Changes Log'!$C$6:$C$505&gt;=A194))+(('Changes Log'!$C$6:$C$505="")*('Changes Log'!$B$6:$B$505=A194)))&gt;0)*('Changes Log'!$D$6:$D$505&lt;&gt;"")),ROW('Changes Log'!$B$6:$B$505)),""))</f>
        <v/>
      </c>
      <c r="D194" t="str">
        <f>IF(A194="","",IF(C194="",B194,INDEX('Changes Log'!$D:$D,C194)))</f>
        <v>John</v>
      </c>
      <c r="E194">
        <f t="shared" ref="E194:E257" si="9">IF(A194="","",IF(D194&lt;&gt;B194,1,0))</f>
        <v>0</v>
      </c>
      <c r="F194" t="str">
        <f>IF(C194="","",INDEX('Changes Log'!$E:$E,C194))</f>
        <v/>
      </c>
      <c r="G194" t="str">
        <f>IF(A194="","",IF(AND(E194=1,F194&lt;&gt;Lists!$Q$2),B194,""))</f>
        <v/>
      </c>
      <c r="H194" t="str">
        <f t="shared" ref="H194:H257" si="10">IF(A194="","",D194&amp;IF(E194=1," *",""))</f>
        <v>John</v>
      </c>
    </row>
    <row r="195" spans="1:8" x14ac:dyDescent="0.35">
      <c r="A195" s="51">
        <f t="shared" ref="A195:A258" si="11">IF(A194="","",IF(A194+1&gt;$K$1,"",A194+1))</f>
        <v>46428</v>
      </c>
      <c r="B195" t="str">
        <f>IF(OR(A195="",Setup!$C$14=""),"",INDEX(Setup!$C$24:$I$25,INT(MOD(A195-Setup!$C$14,14)/7)+1,MOD(MOD(A195-Setup!$C$14,14),7)+1))</f>
        <v>Jane</v>
      </c>
      <c r="C195" t="str">
        <f>IF(A195="","",IFERROR(LOOKUP(2,1/(ISNUMBER('Changes Log'!$B$6:$B$505)*('Changes Log'!$B$6:$B$505&lt;=A195)*(((ISNUMBER('Changes Log'!$C$6:$C$505)*('Changes Log'!$C$6:$C$505&gt;=A195))+(('Changes Log'!$C$6:$C$505="")*('Changes Log'!$B$6:$B$505=A195)))&gt;0)*('Changes Log'!$D$6:$D$505&lt;&gt;"")),ROW('Changes Log'!$B$6:$B$505)),""))</f>
        <v/>
      </c>
      <c r="D195" t="str">
        <f>IF(A195="","",IF(C195="",B195,INDEX('Changes Log'!$D:$D,C195)))</f>
        <v>Jane</v>
      </c>
      <c r="E195">
        <f t="shared" si="9"/>
        <v>0</v>
      </c>
      <c r="F195" t="str">
        <f>IF(C195="","",INDEX('Changes Log'!$E:$E,C195))</f>
        <v/>
      </c>
      <c r="G195" t="str">
        <f>IF(A195="","",IF(AND(E195=1,F195&lt;&gt;Lists!$Q$2),B195,""))</f>
        <v/>
      </c>
      <c r="H195" t="str">
        <f t="shared" si="10"/>
        <v>Jane</v>
      </c>
    </row>
    <row r="196" spans="1:8" x14ac:dyDescent="0.35">
      <c r="A196" s="51">
        <f t="shared" si="11"/>
        <v>46429</v>
      </c>
      <c r="B196" t="str">
        <f>IF(OR(A196="",Setup!$C$14=""),"",INDEX(Setup!$C$24:$I$25,INT(MOD(A196-Setup!$C$14,14)/7)+1,MOD(MOD(A196-Setup!$C$14,14),7)+1))</f>
        <v>Jane</v>
      </c>
      <c r="C196" t="str">
        <f>IF(A196="","",IFERROR(LOOKUP(2,1/(ISNUMBER('Changes Log'!$B$6:$B$505)*('Changes Log'!$B$6:$B$505&lt;=A196)*(((ISNUMBER('Changes Log'!$C$6:$C$505)*('Changes Log'!$C$6:$C$505&gt;=A196))+(('Changes Log'!$C$6:$C$505="")*('Changes Log'!$B$6:$B$505=A196)))&gt;0)*('Changes Log'!$D$6:$D$505&lt;&gt;"")),ROW('Changes Log'!$B$6:$B$505)),""))</f>
        <v/>
      </c>
      <c r="D196" t="str">
        <f>IF(A196="","",IF(C196="",B196,INDEX('Changes Log'!$D:$D,C196)))</f>
        <v>Jane</v>
      </c>
      <c r="E196">
        <f t="shared" si="9"/>
        <v>0</v>
      </c>
      <c r="F196" t="str">
        <f>IF(C196="","",INDEX('Changes Log'!$E:$E,C196))</f>
        <v/>
      </c>
      <c r="G196" t="str">
        <f>IF(A196="","",IF(AND(E196=1,F196&lt;&gt;Lists!$Q$2),B196,""))</f>
        <v/>
      </c>
      <c r="H196" t="str">
        <f t="shared" si="10"/>
        <v>Jane</v>
      </c>
    </row>
    <row r="197" spans="1:8" x14ac:dyDescent="0.35">
      <c r="A197" s="51">
        <f t="shared" si="11"/>
        <v>46430</v>
      </c>
      <c r="B197" t="str">
        <f>IF(OR(A197="",Setup!$C$14=""),"",INDEX(Setup!$C$24:$I$25,INT(MOD(A197-Setup!$C$14,14)/7)+1,MOD(MOD(A197-Setup!$C$14,14),7)+1))</f>
        <v>John</v>
      </c>
      <c r="C197" t="str">
        <f>IF(A197="","",IFERROR(LOOKUP(2,1/(ISNUMBER('Changes Log'!$B$6:$B$505)*('Changes Log'!$B$6:$B$505&lt;=A197)*(((ISNUMBER('Changes Log'!$C$6:$C$505)*('Changes Log'!$C$6:$C$505&gt;=A197))+(('Changes Log'!$C$6:$C$505="")*('Changes Log'!$B$6:$B$505=A197)))&gt;0)*('Changes Log'!$D$6:$D$505&lt;&gt;"")),ROW('Changes Log'!$B$6:$B$505)),""))</f>
        <v/>
      </c>
      <c r="D197" t="str">
        <f>IF(A197="","",IF(C197="",B197,INDEX('Changes Log'!$D:$D,C197)))</f>
        <v>John</v>
      </c>
      <c r="E197">
        <f t="shared" si="9"/>
        <v>0</v>
      </c>
      <c r="F197" t="str">
        <f>IF(C197="","",INDEX('Changes Log'!$E:$E,C197))</f>
        <v/>
      </c>
      <c r="G197" t="str">
        <f>IF(A197="","",IF(AND(E197=1,F197&lt;&gt;Lists!$Q$2),B197,""))</f>
        <v/>
      </c>
      <c r="H197" t="str">
        <f t="shared" si="10"/>
        <v>John</v>
      </c>
    </row>
    <row r="198" spans="1:8" x14ac:dyDescent="0.35">
      <c r="A198" s="51">
        <f t="shared" si="11"/>
        <v>46431</v>
      </c>
      <c r="B198" t="str">
        <f>IF(OR(A198="",Setup!$C$14=""),"",INDEX(Setup!$C$24:$I$25,INT(MOD(A198-Setup!$C$14,14)/7)+1,MOD(MOD(A198-Setup!$C$14,14),7)+1))</f>
        <v>John</v>
      </c>
      <c r="C198" t="str">
        <f>IF(A198="","",IFERROR(LOOKUP(2,1/(ISNUMBER('Changes Log'!$B$6:$B$505)*('Changes Log'!$B$6:$B$505&lt;=A198)*(((ISNUMBER('Changes Log'!$C$6:$C$505)*('Changes Log'!$C$6:$C$505&gt;=A198))+(('Changes Log'!$C$6:$C$505="")*('Changes Log'!$B$6:$B$505=A198)))&gt;0)*('Changes Log'!$D$6:$D$505&lt;&gt;"")),ROW('Changes Log'!$B$6:$B$505)),""))</f>
        <v/>
      </c>
      <c r="D198" t="str">
        <f>IF(A198="","",IF(C198="",B198,INDEX('Changes Log'!$D:$D,C198)))</f>
        <v>John</v>
      </c>
      <c r="E198">
        <f t="shared" si="9"/>
        <v>0</v>
      </c>
      <c r="F198" t="str">
        <f>IF(C198="","",INDEX('Changes Log'!$E:$E,C198))</f>
        <v/>
      </c>
      <c r="G198" t="str">
        <f>IF(A198="","",IF(AND(E198=1,F198&lt;&gt;Lists!$Q$2),B198,""))</f>
        <v/>
      </c>
      <c r="H198" t="str">
        <f t="shared" si="10"/>
        <v>John</v>
      </c>
    </row>
    <row r="199" spans="1:8" x14ac:dyDescent="0.35">
      <c r="A199" s="51">
        <f t="shared" si="11"/>
        <v>46432</v>
      </c>
      <c r="B199" t="str">
        <f>IF(OR(A199="",Setup!$C$14=""),"",INDEX(Setup!$C$24:$I$25,INT(MOD(A199-Setup!$C$14,14)/7)+1,MOD(MOD(A199-Setup!$C$14,14),7)+1))</f>
        <v>John</v>
      </c>
      <c r="C199" t="str">
        <f>IF(A199="","",IFERROR(LOOKUP(2,1/(ISNUMBER('Changes Log'!$B$6:$B$505)*('Changes Log'!$B$6:$B$505&lt;=A199)*(((ISNUMBER('Changes Log'!$C$6:$C$505)*('Changes Log'!$C$6:$C$505&gt;=A199))+(('Changes Log'!$C$6:$C$505="")*('Changes Log'!$B$6:$B$505=A199)))&gt;0)*('Changes Log'!$D$6:$D$505&lt;&gt;"")),ROW('Changes Log'!$B$6:$B$505)),""))</f>
        <v/>
      </c>
      <c r="D199" t="str">
        <f>IF(A199="","",IF(C199="",B199,INDEX('Changes Log'!$D:$D,C199)))</f>
        <v>John</v>
      </c>
      <c r="E199">
        <f t="shared" si="9"/>
        <v>0</v>
      </c>
      <c r="F199" t="str">
        <f>IF(C199="","",INDEX('Changes Log'!$E:$E,C199))</f>
        <v/>
      </c>
      <c r="G199" t="str">
        <f>IF(A199="","",IF(AND(E199=1,F199&lt;&gt;Lists!$Q$2),B199,""))</f>
        <v/>
      </c>
      <c r="H199" t="str">
        <f t="shared" si="10"/>
        <v>John</v>
      </c>
    </row>
    <row r="200" spans="1:8" x14ac:dyDescent="0.35">
      <c r="A200" s="51">
        <f t="shared" si="11"/>
        <v>46433</v>
      </c>
      <c r="B200" t="str">
        <f>IF(OR(A200="",Setup!$C$14=""),"",INDEX(Setup!$C$24:$I$25,INT(MOD(A200-Setup!$C$14,14)/7)+1,MOD(MOD(A200-Setup!$C$14,14),7)+1))</f>
        <v>Jane</v>
      </c>
      <c r="C200" t="str">
        <f>IF(A200="","",IFERROR(LOOKUP(2,1/(ISNUMBER('Changes Log'!$B$6:$B$505)*('Changes Log'!$B$6:$B$505&lt;=A200)*(((ISNUMBER('Changes Log'!$C$6:$C$505)*('Changes Log'!$C$6:$C$505&gt;=A200))+(('Changes Log'!$C$6:$C$505="")*('Changes Log'!$B$6:$B$505=A200)))&gt;0)*('Changes Log'!$D$6:$D$505&lt;&gt;"")),ROW('Changes Log'!$B$6:$B$505)),""))</f>
        <v/>
      </c>
      <c r="D200" t="str">
        <f>IF(A200="","",IF(C200="",B200,INDEX('Changes Log'!$D:$D,C200)))</f>
        <v>Jane</v>
      </c>
      <c r="E200">
        <f t="shared" si="9"/>
        <v>0</v>
      </c>
      <c r="F200" t="str">
        <f>IF(C200="","",INDEX('Changes Log'!$E:$E,C200))</f>
        <v/>
      </c>
      <c r="G200" t="str">
        <f>IF(A200="","",IF(AND(E200=1,F200&lt;&gt;Lists!$Q$2),B200,""))</f>
        <v/>
      </c>
      <c r="H200" t="str">
        <f t="shared" si="10"/>
        <v>Jane</v>
      </c>
    </row>
    <row r="201" spans="1:8" x14ac:dyDescent="0.35">
      <c r="A201" s="51">
        <f t="shared" si="11"/>
        <v>46434</v>
      </c>
      <c r="B201" t="str">
        <f>IF(OR(A201="",Setup!$C$14=""),"",INDEX(Setup!$C$24:$I$25,INT(MOD(A201-Setup!$C$14,14)/7)+1,MOD(MOD(A201-Setup!$C$14,14),7)+1))</f>
        <v>Jane</v>
      </c>
      <c r="C201" t="str">
        <f>IF(A201="","",IFERROR(LOOKUP(2,1/(ISNUMBER('Changes Log'!$B$6:$B$505)*('Changes Log'!$B$6:$B$505&lt;=A201)*(((ISNUMBER('Changes Log'!$C$6:$C$505)*('Changes Log'!$C$6:$C$505&gt;=A201))+(('Changes Log'!$C$6:$C$505="")*('Changes Log'!$B$6:$B$505=A201)))&gt;0)*('Changes Log'!$D$6:$D$505&lt;&gt;"")),ROW('Changes Log'!$B$6:$B$505)),""))</f>
        <v/>
      </c>
      <c r="D201" t="str">
        <f>IF(A201="","",IF(C201="",B201,INDEX('Changes Log'!$D:$D,C201)))</f>
        <v>Jane</v>
      </c>
      <c r="E201">
        <f t="shared" si="9"/>
        <v>0</v>
      </c>
      <c r="F201" t="str">
        <f>IF(C201="","",INDEX('Changes Log'!$E:$E,C201))</f>
        <v/>
      </c>
      <c r="G201" t="str">
        <f>IF(A201="","",IF(AND(E201=1,F201&lt;&gt;Lists!$Q$2),B201,""))</f>
        <v/>
      </c>
      <c r="H201" t="str">
        <f t="shared" si="10"/>
        <v>Jane</v>
      </c>
    </row>
    <row r="202" spans="1:8" x14ac:dyDescent="0.35">
      <c r="A202" s="51">
        <f t="shared" si="11"/>
        <v>46435</v>
      </c>
      <c r="B202" t="str">
        <f>IF(OR(A202="",Setup!$C$14=""),"",INDEX(Setup!$C$24:$I$25,INT(MOD(A202-Setup!$C$14,14)/7)+1,MOD(MOD(A202-Setup!$C$14,14),7)+1))</f>
        <v>John</v>
      </c>
      <c r="C202" t="str">
        <f>IF(A202="","",IFERROR(LOOKUP(2,1/(ISNUMBER('Changes Log'!$B$6:$B$505)*('Changes Log'!$B$6:$B$505&lt;=A202)*(((ISNUMBER('Changes Log'!$C$6:$C$505)*('Changes Log'!$C$6:$C$505&gt;=A202))+(('Changes Log'!$C$6:$C$505="")*('Changes Log'!$B$6:$B$505=A202)))&gt;0)*('Changes Log'!$D$6:$D$505&lt;&gt;"")),ROW('Changes Log'!$B$6:$B$505)),""))</f>
        <v/>
      </c>
      <c r="D202" t="str">
        <f>IF(A202="","",IF(C202="",B202,INDEX('Changes Log'!$D:$D,C202)))</f>
        <v>John</v>
      </c>
      <c r="E202">
        <f t="shared" si="9"/>
        <v>0</v>
      </c>
      <c r="F202" t="str">
        <f>IF(C202="","",INDEX('Changes Log'!$E:$E,C202))</f>
        <v/>
      </c>
      <c r="G202" t="str">
        <f>IF(A202="","",IF(AND(E202=1,F202&lt;&gt;Lists!$Q$2),B202,""))</f>
        <v/>
      </c>
      <c r="H202" t="str">
        <f t="shared" si="10"/>
        <v>John</v>
      </c>
    </row>
    <row r="203" spans="1:8" x14ac:dyDescent="0.35">
      <c r="A203" s="51">
        <f t="shared" si="11"/>
        <v>46436</v>
      </c>
      <c r="B203" t="str">
        <f>IF(OR(A203="",Setup!$C$14=""),"",INDEX(Setup!$C$24:$I$25,INT(MOD(A203-Setup!$C$14,14)/7)+1,MOD(MOD(A203-Setup!$C$14,14),7)+1))</f>
        <v>John</v>
      </c>
      <c r="C203" t="str">
        <f>IF(A203="","",IFERROR(LOOKUP(2,1/(ISNUMBER('Changes Log'!$B$6:$B$505)*('Changes Log'!$B$6:$B$505&lt;=A203)*(((ISNUMBER('Changes Log'!$C$6:$C$505)*('Changes Log'!$C$6:$C$505&gt;=A203))+(('Changes Log'!$C$6:$C$505="")*('Changes Log'!$B$6:$B$505=A203)))&gt;0)*('Changes Log'!$D$6:$D$505&lt;&gt;"")),ROW('Changes Log'!$B$6:$B$505)),""))</f>
        <v/>
      </c>
      <c r="D203" t="str">
        <f>IF(A203="","",IF(C203="",B203,INDEX('Changes Log'!$D:$D,C203)))</f>
        <v>John</v>
      </c>
      <c r="E203">
        <f t="shared" si="9"/>
        <v>0</v>
      </c>
      <c r="F203" t="str">
        <f>IF(C203="","",INDEX('Changes Log'!$E:$E,C203))</f>
        <v/>
      </c>
      <c r="G203" t="str">
        <f>IF(A203="","",IF(AND(E203=1,F203&lt;&gt;Lists!$Q$2),B203,""))</f>
        <v/>
      </c>
      <c r="H203" t="str">
        <f t="shared" si="10"/>
        <v>John</v>
      </c>
    </row>
    <row r="204" spans="1:8" x14ac:dyDescent="0.35">
      <c r="A204" s="51">
        <f t="shared" si="11"/>
        <v>46437</v>
      </c>
      <c r="B204" t="str">
        <f>IF(OR(A204="",Setup!$C$14=""),"",INDEX(Setup!$C$24:$I$25,INT(MOD(A204-Setup!$C$14,14)/7)+1,MOD(MOD(A204-Setup!$C$14,14),7)+1))</f>
        <v>Jane</v>
      </c>
      <c r="C204" t="str">
        <f>IF(A204="","",IFERROR(LOOKUP(2,1/(ISNUMBER('Changes Log'!$B$6:$B$505)*('Changes Log'!$B$6:$B$505&lt;=A204)*(((ISNUMBER('Changes Log'!$C$6:$C$505)*('Changes Log'!$C$6:$C$505&gt;=A204))+(('Changes Log'!$C$6:$C$505="")*('Changes Log'!$B$6:$B$505=A204)))&gt;0)*('Changes Log'!$D$6:$D$505&lt;&gt;"")),ROW('Changes Log'!$B$6:$B$505)),""))</f>
        <v/>
      </c>
      <c r="D204" t="str">
        <f>IF(A204="","",IF(C204="",B204,INDEX('Changes Log'!$D:$D,C204)))</f>
        <v>Jane</v>
      </c>
      <c r="E204">
        <f t="shared" si="9"/>
        <v>0</v>
      </c>
      <c r="F204" t="str">
        <f>IF(C204="","",INDEX('Changes Log'!$E:$E,C204))</f>
        <v/>
      </c>
      <c r="G204" t="str">
        <f>IF(A204="","",IF(AND(E204=1,F204&lt;&gt;Lists!$Q$2),B204,""))</f>
        <v/>
      </c>
      <c r="H204" t="str">
        <f t="shared" si="10"/>
        <v>Jane</v>
      </c>
    </row>
    <row r="205" spans="1:8" x14ac:dyDescent="0.35">
      <c r="A205" s="51">
        <f t="shared" si="11"/>
        <v>46438</v>
      </c>
      <c r="B205" t="str">
        <f>IF(OR(A205="",Setup!$C$14=""),"",INDEX(Setup!$C$24:$I$25,INT(MOD(A205-Setup!$C$14,14)/7)+1,MOD(MOD(A205-Setup!$C$14,14),7)+1))</f>
        <v>Jane</v>
      </c>
      <c r="C205" t="str">
        <f>IF(A205="","",IFERROR(LOOKUP(2,1/(ISNUMBER('Changes Log'!$B$6:$B$505)*('Changes Log'!$B$6:$B$505&lt;=A205)*(((ISNUMBER('Changes Log'!$C$6:$C$505)*('Changes Log'!$C$6:$C$505&gt;=A205))+(('Changes Log'!$C$6:$C$505="")*('Changes Log'!$B$6:$B$505=A205)))&gt;0)*('Changes Log'!$D$6:$D$505&lt;&gt;"")),ROW('Changes Log'!$B$6:$B$505)),""))</f>
        <v/>
      </c>
      <c r="D205" t="str">
        <f>IF(A205="","",IF(C205="",B205,INDEX('Changes Log'!$D:$D,C205)))</f>
        <v>Jane</v>
      </c>
      <c r="E205">
        <f t="shared" si="9"/>
        <v>0</v>
      </c>
      <c r="F205" t="str">
        <f>IF(C205="","",INDEX('Changes Log'!$E:$E,C205))</f>
        <v/>
      </c>
      <c r="G205" t="str">
        <f>IF(A205="","",IF(AND(E205=1,F205&lt;&gt;Lists!$Q$2),B205,""))</f>
        <v/>
      </c>
      <c r="H205" t="str">
        <f t="shared" si="10"/>
        <v>Jane</v>
      </c>
    </row>
    <row r="206" spans="1:8" x14ac:dyDescent="0.35">
      <c r="A206" s="51">
        <f t="shared" si="11"/>
        <v>46439</v>
      </c>
      <c r="B206" t="str">
        <f>IF(OR(A206="",Setup!$C$14=""),"",INDEX(Setup!$C$24:$I$25,INT(MOD(A206-Setup!$C$14,14)/7)+1,MOD(MOD(A206-Setup!$C$14,14),7)+1))</f>
        <v>Jane</v>
      </c>
      <c r="C206" t="str">
        <f>IF(A206="","",IFERROR(LOOKUP(2,1/(ISNUMBER('Changes Log'!$B$6:$B$505)*('Changes Log'!$B$6:$B$505&lt;=A206)*(((ISNUMBER('Changes Log'!$C$6:$C$505)*('Changes Log'!$C$6:$C$505&gt;=A206))+(('Changes Log'!$C$6:$C$505="")*('Changes Log'!$B$6:$B$505=A206)))&gt;0)*('Changes Log'!$D$6:$D$505&lt;&gt;"")),ROW('Changes Log'!$B$6:$B$505)),""))</f>
        <v/>
      </c>
      <c r="D206" t="str">
        <f>IF(A206="","",IF(C206="",B206,INDEX('Changes Log'!$D:$D,C206)))</f>
        <v>Jane</v>
      </c>
      <c r="E206">
        <f t="shared" si="9"/>
        <v>0</v>
      </c>
      <c r="F206" t="str">
        <f>IF(C206="","",INDEX('Changes Log'!$E:$E,C206))</f>
        <v/>
      </c>
      <c r="G206" t="str">
        <f>IF(A206="","",IF(AND(E206=1,F206&lt;&gt;Lists!$Q$2),B206,""))</f>
        <v/>
      </c>
      <c r="H206" t="str">
        <f t="shared" si="10"/>
        <v>Jane</v>
      </c>
    </row>
    <row r="207" spans="1:8" x14ac:dyDescent="0.35">
      <c r="A207" s="51">
        <f t="shared" si="11"/>
        <v>46440</v>
      </c>
      <c r="B207" t="str">
        <f>IF(OR(A207="",Setup!$C$14=""),"",INDEX(Setup!$C$24:$I$25,INT(MOD(A207-Setup!$C$14,14)/7)+1,MOD(MOD(A207-Setup!$C$14,14),7)+1))</f>
        <v>John</v>
      </c>
      <c r="C207" t="str">
        <f>IF(A207="","",IFERROR(LOOKUP(2,1/(ISNUMBER('Changes Log'!$B$6:$B$505)*('Changes Log'!$B$6:$B$505&lt;=A207)*(((ISNUMBER('Changes Log'!$C$6:$C$505)*('Changes Log'!$C$6:$C$505&gt;=A207))+(('Changes Log'!$C$6:$C$505="")*('Changes Log'!$B$6:$B$505=A207)))&gt;0)*('Changes Log'!$D$6:$D$505&lt;&gt;"")),ROW('Changes Log'!$B$6:$B$505)),""))</f>
        <v/>
      </c>
      <c r="D207" t="str">
        <f>IF(A207="","",IF(C207="",B207,INDEX('Changes Log'!$D:$D,C207)))</f>
        <v>John</v>
      </c>
      <c r="E207">
        <f t="shared" si="9"/>
        <v>0</v>
      </c>
      <c r="F207" t="str">
        <f>IF(C207="","",INDEX('Changes Log'!$E:$E,C207))</f>
        <v/>
      </c>
      <c r="G207" t="str">
        <f>IF(A207="","",IF(AND(E207=1,F207&lt;&gt;Lists!$Q$2),B207,""))</f>
        <v/>
      </c>
      <c r="H207" t="str">
        <f t="shared" si="10"/>
        <v>John</v>
      </c>
    </row>
    <row r="208" spans="1:8" x14ac:dyDescent="0.35">
      <c r="A208" s="51">
        <f t="shared" si="11"/>
        <v>46441</v>
      </c>
      <c r="B208" t="str">
        <f>IF(OR(A208="",Setup!$C$14=""),"",INDEX(Setup!$C$24:$I$25,INT(MOD(A208-Setup!$C$14,14)/7)+1,MOD(MOD(A208-Setup!$C$14,14),7)+1))</f>
        <v>John</v>
      </c>
      <c r="C208" t="str">
        <f>IF(A208="","",IFERROR(LOOKUP(2,1/(ISNUMBER('Changes Log'!$B$6:$B$505)*('Changes Log'!$B$6:$B$505&lt;=A208)*(((ISNUMBER('Changes Log'!$C$6:$C$505)*('Changes Log'!$C$6:$C$505&gt;=A208))+(('Changes Log'!$C$6:$C$505="")*('Changes Log'!$B$6:$B$505=A208)))&gt;0)*('Changes Log'!$D$6:$D$505&lt;&gt;"")),ROW('Changes Log'!$B$6:$B$505)),""))</f>
        <v/>
      </c>
      <c r="D208" t="str">
        <f>IF(A208="","",IF(C208="",B208,INDEX('Changes Log'!$D:$D,C208)))</f>
        <v>John</v>
      </c>
      <c r="E208">
        <f t="shared" si="9"/>
        <v>0</v>
      </c>
      <c r="F208" t="str">
        <f>IF(C208="","",INDEX('Changes Log'!$E:$E,C208))</f>
        <v/>
      </c>
      <c r="G208" t="str">
        <f>IF(A208="","",IF(AND(E208=1,F208&lt;&gt;Lists!$Q$2),B208,""))</f>
        <v/>
      </c>
      <c r="H208" t="str">
        <f t="shared" si="10"/>
        <v>John</v>
      </c>
    </row>
    <row r="209" spans="1:8" x14ac:dyDescent="0.35">
      <c r="A209" s="51">
        <f t="shared" si="11"/>
        <v>46442</v>
      </c>
      <c r="B209" t="str">
        <f>IF(OR(A209="",Setup!$C$14=""),"",INDEX(Setup!$C$24:$I$25,INT(MOD(A209-Setup!$C$14,14)/7)+1,MOD(MOD(A209-Setup!$C$14,14),7)+1))</f>
        <v>Jane</v>
      </c>
      <c r="C209" t="str">
        <f>IF(A209="","",IFERROR(LOOKUP(2,1/(ISNUMBER('Changes Log'!$B$6:$B$505)*('Changes Log'!$B$6:$B$505&lt;=A209)*(((ISNUMBER('Changes Log'!$C$6:$C$505)*('Changes Log'!$C$6:$C$505&gt;=A209))+(('Changes Log'!$C$6:$C$505="")*('Changes Log'!$B$6:$B$505=A209)))&gt;0)*('Changes Log'!$D$6:$D$505&lt;&gt;"")),ROW('Changes Log'!$B$6:$B$505)),""))</f>
        <v/>
      </c>
      <c r="D209" t="str">
        <f>IF(A209="","",IF(C209="",B209,INDEX('Changes Log'!$D:$D,C209)))</f>
        <v>Jane</v>
      </c>
      <c r="E209">
        <f t="shared" si="9"/>
        <v>0</v>
      </c>
      <c r="F209" t="str">
        <f>IF(C209="","",INDEX('Changes Log'!$E:$E,C209))</f>
        <v/>
      </c>
      <c r="G209" t="str">
        <f>IF(A209="","",IF(AND(E209=1,F209&lt;&gt;Lists!$Q$2),B209,""))</f>
        <v/>
      </c>
      <c r="H209" t="str">
        <f t="shared" si="10"/>
        <v>Jane</v>
      </c>
    </row>
    <row r="210" spans="1:8" x14ac:dyDescent="0.35">
      <c r="A210" s="51">
        <f t="shared" si="11"/>
        <v>46443</v>
      </c>
      <c r="B210" t="str">
        <f>IF(OR(A210="",Setup!$C$14=""),"",INDEX(Setup!$C$24:$I$25,INT(MOD(A210-Setup!$C$14,14)/7)+1,MOD(MOD(A210-Setup!$C$14,14),7)+1))</f>
        <v>Jane</v>
      </c>
      <c r="C210" t="str">
        <f>IF(A210="","",IFERROR(LOOKUP(2,1/(ISNUMBER('Changes Log'!$B$6:$B$505)*('Changes Log'!$B$6:$B$505&lt;=A210)*(((ISNUMBER('Changes Log'!$C$6:$C$505)*('Changes Log'!$C$6:$C$505&gt;=A210))+(('Changes Log'!$C$6:$C$505="")*('Changes Log'!$B$6:$B$505=A210)))&gt;0)*('Changes Log'!$D$6:$D$505&lt;&gt;"")),ROW('Changes Log'!$B$6:$B$505)),""))</f>
        <v/>
      </c>
      <c r="D210" t="str">
        <f>IF(A210="","",IF(C210="",B210,INDEX('Changes Log'!$D:$D,C210)))</f>
        <v>Jane</v>
      </c>
      <c r="E210">
        <f t="shared" si="9"/>
        <v>0</v>
      </c>
      <c r="F210" t="str">
        <f>IF(C210="","",INDEX('Changes Log'!$E:$E,C210))</f>
        <v/>
      </c>
      <c r="G210" t="str">
        <f>IF(A210="","",IF(AND(E210=1,F210&lt;&gt;Lists!$Q$2),B210,""))</f>
        <v/>
      </c>
      <c r="H210" t="str">
        <f t="shared" si="10"/>
        <v>Jane</v>
      </c>
    </row>
    <row r="211" spans="1:8" x14ac:dyDescent="0.35">
      <c r="A211" s="51">
        <f t="shared" si="11"/>
        <v>46444</v>
      </c>
      <c r="B211" t="str">
        <f>IF(OR(A211="",Setup!$C$14=""),"",INDEX(Setup!$C$24:$I$25,INT(MOD(A211-Setup!$C$14,14)/7)+1,MOD(MOD(A211-Setup!$C$14,14),7)+1))</f>
        <v>John</v>
      </c>
      <c r="C211" t="str">
        <f>IF(A211="","",IFERROR(LOOKUP(2,1/(ISNUMBER('Changes Log'!$B$6:$B$505)*('Changes Log'!$B$6:$B$505&lt;=A211)*(((ISNUMBER('Changes Log'!$C$6:$C$505)*('Changes Log'!$C$6:$C$505&gt;=A211))+(('Changes Log'!$C$6:$C$505="")*('Changes Log'!$B$6:$B$505=A211)))&gt;0)*('Changes Log'!$D$6:$D$505&lt;&gt;"")),ROW('Changes Log'!$B$6:$B$505)),""))</f>
        <v/>
      </c>
      <c r="D211" t="str">
        <f>IF(A211="","",IF(C211="",B211,INDEX('Changes Log'!$D:$D,C211)))</f>
        <v>John</v>
      </c>
      <c r="E211">
        <f t="shared" si="9"/>
        <v>0</v>
      </c>
      <c r="F211" t="str">
        <f>IF(C211="","",INDEX('Changes Log'!$E:$E,C211))</f>
        <v/>
      </c>
      <c r="G211" t="str">
        <f>IF(A211="","",IF(AND(E211=1,F211&lt;&gt;Lists!$Q$2),B211,""))</f>
        <v/>
      </c>
      <c r="H211" t="str">
        <f t="shared" si="10"/>
        <v>John</v>
      </c>
    </row>
    <row r="212" spans="1:8" x14ac:dyDescent="0.35">
      <c r="A212" s="51">
        <f t="shared" si="11"/>
        <v>46445</v>
      </c>
      <c r="B212" t="str">
        <f>IF(OR(A212="",Setup!$C$14=""),"",INDEX(Setup!$C$24:$I$25,INT(MOD(A212-Setup!$C$14,14)/7)+1,MOD(MOD(A212-Setup!$C$14,14),7)+1))</f>
        <v>John</v>
      </c>
      <c r="C212" t="str">
        <f>IF(A212="","",IFERROR(LOOKUP(2,1/(ISNUMBER('Changes Log'!$B$6:$B$505)*('Changes Log'!$B$6:$B$505&lt;=A212)*(((ISNUMBER('Changes Log'!$C$6:$C$505)*('Changes Log'!$C$6:$C$505&gt;=A212))+(('Changes Log'!$C$6:$C$505="")*('Changes Log'!$B$6:$B$505=A212)))&gt;0)*('Changes Log'!$D$6:$D$505&lt;&gt;"")),ROW('Changes Log'!$B$6:$B$505)),""))</f>
        <v/>
      </c>
      <c r="D212" t="str">
        <f>IF(A212="","",IF(C212="",B212,INDEX('Changes Log'!$D:$D,C212)))</f>
        <v>John</v>
      </c>
      <c r="E212">
        <f t="shared" si="9"/>
        <v>0</v>
      </c>
      <c r="F212" t="str">
        <f>IF(C212="","",INDEX('Changes Log'!$E:$E,C212))</f>
        <v/>
      </c>
      <c r="G212" t="str">
        <f>IF(A212="","",IF(AND(E212=1,F212&lt;&gt;Lists!$Q$2),B212,""))</f>
        <v/>
      </c>
      <c r="H212" t="str">
        <f t="shared" si="10"/>
        <v>John</v>
      </c>
    </row>
    <row r="213" spans="1:8" x14ac:dyDescent="0.35">
      <c r="A213" s="51">
        <f t="shared" si="11"/>
        <v>46446</v>
      </c>
      <c r="B213" t="str">
        <f>IF(OR(A213="",Setup!$C$14=""),"",INDEX(Setup!$C$24:$I$25,INT(MOD(A213-Setup!$C$14,14)/7)+1,MOD(MOD(A213-Setup!$C$14,14),7)+1))</f>
        <v>John</v>
      </c>
      <c r="C213" t="str">
        <f>IF(A213="","",IFERROR(LOOKUP(2,1/(ISNUMBER('Changes Log'!$B$6:$B$505)*('Changes Log'!$B$6:$B$505&lt;=A213)*(((ISNUMBER('Changes Log'!$C$6:$C$505)*('Changes Log'!$C$6:$C$505&gt;=A213))+(('Changes Log'!$C$6:$C$505="")*('Changes Log'!$B$6:$B$505=A213)))&gt;0)*('Changes Log'!$D$6:$D$505&lt;&gt;"")),ROW('Changes Log'!$B$6:$B$505)),""))</f>
        <v/>
      </c>
      <c r="D213" t="str">
        <f>IF(A213="","",IF(C213="",B213,INDEX('Changes Log'!$D:$D,C213)))</f>
        <v>John</v>
      </c>
      <c r="E213">
        <f t="shared" si="9"/>
        <v>0</v>
      </c>
      <c r="F213" t="str">
        <f>IF(C213="","",INDEX('Changes Log'!$E:$E,C213))</f>
        <v/>
      </c>
      <c r="G213" t="str">
        <f>IF(A213="","",IF(AND(E213=1,F213&lt;&gt;Lists!$Q$2),B213,""))</f>
        <v/>
      </c>
      <c r="H213" t="str">
        <f t="shared" si="10"/>
        <v>John</v>
      </c>
    </row>
    <row r="214" spans="1:8" x14ac:dyDescent="0.35">
      <c r="A214" s="51">
        <f t="shared" si="11"/>
        <v>46447</v>
      </c>
      <c r="B214" t="str">
        <f>IF(OR(A214="",Setup!$C$14=""),"",INDEX(Setup!$C$24:$I$25,INT(MOD(A214-Setup!$C$14,14)/7)+1,MOD(MOD(A214-Setup!$C$14,14),7)+1))</f>
        <v>Jane</v>
      </c>
      <c r="C214" t="str">
        <f>IF(A214="","",IFERROR(LOOKUP(2,1/(ISNUMBER('Changes Log'!$B$6:$B$505)*('Changes Log'!$B$6:$B$505&lt;=A214)*(((ISNUMBER('Changes Log'!$C$6:$C$505)*('Changes Log'!$C$6:$C$505&gt;=A214))+(('Changes Log'!$C$6:$C$505="")*('Changes Log'!$B$6:$B$505=A214)))&gt;0)*('Changes Log'!$D$6:$D$505&lt;&gt;"")),ROW('Changes Log'!$B$6:$B$505)),""))</f>
        <v/>
      </c>
      <c r="D214" t="str">
        <f>IF(A214="","",IF(C214="",B214,INDEX('Changes Log'!$D:$D,C214)))</f>
        <v>Jane</v>
      </c>
      <c r="E214">
        <f t="shared" si="9"/>
        <v>0</v>
      </c>
      <c r="F214" t="str">
        <f>IF(C214="","",INDEX('Changes Log'!$E:$E,C214))</f>
        <v/>
      </c>
      <c r="G214" t="str">
        <f>IF(A214="","",IF(AND(E214=1,F214&lt;&gt;Lists!$Q$2),B214,""))</f>
        <v/>
      </c>
      <c r="H214" t="str">
        <f t="shared" si="10"/>
        <v>Jane</v>
      </c>
    </row>
    <row r="215" spans="1:8" x14ac:dyDescent="0.35">
      <c r="A215" s="51">
        <f t="shared" si="11"/>
        <v>46448</v>
      </c>
      <c r="B215" t="str">
        <f>IF(OR(A215="",Setup!$C$14=""),"",INDEX(Setup!$C$24:$I$25,INT(MOD(A215-Setup!$C$14,14)/7)+1,MOD(MOD(A215-Setup!$C$14,14),7)+1))</f>
        <v>Jane</v>
      </c>
      <c r="C215" t="str">
        <f>IF(A215="","",IFERROR(LOOKUP(2,1/(ISNUMBER('Changes Log'!$B$6:$B$505)*('Changes Log'!$B$6:$B$505&lt;=A215)*(((ISNUMBER('Changes Log'!$C$6:$C$505)*('Changes Log'!$C$6:$C$505&gt;=A215))+(('Changes Log'!$C$6:$C$505="")*('Changes Log'!$B$6:$B$505=A215)))&gt;0)*('Changes Log'!$D$6:$D$505&lt;&gt;"")),ROW('Changes Log'!$B$6:$B$505)),""))</f>
        <v/>
      </c>
      <c r="D215" t="str">
        <f>IF(A215="","",IF(C215="",B215,INDEX('Changes Log'!$D:$D,C215)))</f>
        <v>Jane</v>
      </c>
      <c r="E215">
        <f t="shared" si="9"/>
        <v>0</v>
      </c>
      <c r="F215" t="str">
        <f>IF(C215="","",INDEX('Changes Log'!$E:$E,C215))</f>
        <v/>
      </c>
      <c r="G215" t="str">
        <f>IF(A215="","",IF(AND(E215=1,F215&lt;&gt;Lists!$Q$2),B215,""))</f>
        <v/>
      </c>
      <c r="H215" t="str">
        <f t="shared" si="10"/>
        <v>Jane</v>
      </c>
    </row>
    <row r="216" spans="1:8" x14ac:dyDescent="0.35">
      <c r="A216" s="51">
        <f t="shared" si="11"/>
        <v>46449</v>
      </c>
      <c r="B216" t="str">
        <f>IF(OR(A216="",Setup!$C$14=""),"",INDEX(Setup!$C$24:$I$25,INT(MOD(A216-Setup!$C$14,14)/7)+1,MOD(MOD(A216-Setup!$C$14,14),7)+1))</f>
        <v>John</v>
      </c>
      <c r="C216" t="str">
        <f>IF(A216="","",IFERROR(LOOKUP(2,1/(ISNUMBER('Changes Log'!$B$6:$B$505)*('Changes Log'!$B$6:$B$505&lt;=A216)*(((ISNUMBER('Changes Log'!$C$6:$C$505)*('Changes Log'!$C$6:$C$505&gt;=A216))+(('Changes Log'!$C$6:$C$505="")*('Changes Log'!$B$6:$B$505=A216)))&gt;0)*('Changes Log'!$D$6:$D$505&lt;&gt;"")),ROW('Changes Log'!$B$6:$B$505)),""))</f>
        <v/>
      </c>
      <c r="D216" t="str">
        <f>IF(A216="","",IF(C216="",B216,INDEX('Changes Log'!$D:$D,C216)))</f>
        <v>John</v>
      </c>
      <c r="E216">
        <f t="shared" si="9"/>
        <v>0</v>
      </c>
      <c r="F216" t="str">
        <f>IF(C216="","",INDEX('Changes Log'!$E:$E,C216))</f>
        <v/>
      </c>
      <c r="G216" t="str">
        <f>IF(A216="","",IF(AND(E216=1,F216&lt;&gt;Lists!$Q$2),B216,""))</f>
        <v/>
      </c>
      <c r="H216" t="str">
        <f t="shared" si="10"/>
        <v>John</v>
      </c>
    </row>
    <row r="217" spans="1:8" x14ac:dyDescent="0.35">
      <c r="A217" s="51">
        <f t="shared" si="11"/>
        <v>46450</v>
      </c>
      <c r="B217" t="str">
        <f>IF(OR(A217="",Setup!$C$14=""),"",INDEX(Setup!$C$24:$I$25,INT(MOD(A217-Setup!$C$14,14)/7)+1,MOD(MOD(A217-Setup!$C$14,14),7)+1))</f>
        <v>John</v>
      </c>
      <c r="C217" t="str">
        <f>IF(A217="","",IFERROR(LOOKUP(2,1/(ISNUMBER('Changes Log'!$B$6:$B$505)*('Changes Log'!$B$6:$B$505&lt;=A217)*(((ISNUMBER('Changes Log'!$C$6:$C$505)*('Changes Log'!$C$6:$C$505&gt;=A217))+(('Changes Log'!$C$6:$C$505="")*('Changes Log'!$B$6:$B$505=A217)))&gt;0)*('Changes Log'!$D$6:$D$505&lt;&gt;"")),ROW('Changes Log'!$B$6:$B$505)),""))</f>
        <v/>
      </c>
      <c r="D217" t="str">
        <f>IF(A217="","",IF(C217="",B217,INDEX('Changes Log'!$D:$D,C217)))</f>
        <v>John</v>
      </c>
      <c r="E217">
        <f t="shared" si="9"/>
        <v>0</v>
      </c>
      <c r="F217" t="str">
        <f>IF(C217="","",INDEX('Changes Log'!$E:$E,C217))</f>
        <v/>
      </c>
      <c r="G217" t="str">
        <f>IF(A217="","",IF(AND(E217=1,F217&lt;&gt;Lists!$Q$2),B217,""))</f>
        <v/>
      </c>
      <c r="H217" t="str">
        <f t="shared" si="10"/>
        <v>John</v>
      </c>
    </row>
    <row r="218" spans="1:8" x14ac:dyDescent="0.35">
      <c r="A218" s="51">
        <f t="shared" si="11"/>
        <v>46451</v>
      </c>
      <c r="B218" t="str">
        <f>IF(OR(A218="",Setup!$C$14=""),"",INDEX(Setup!$C$24:$I$25,INT(MOD(A218-Setup!$C$14,14)/7)+1,MOD(MOD(A218-Setup!$C$14,14),7)+1))</f>
        <v>Jane</v>
      </c>
      <c r="C218" t="str">
        <f>IF(A218="","",IFERROR(LOOKUP(2,1/(ISNUMBER('Changes Log'!$B$6:$B$505)*('Changes Log'!$B$6:$B$505&lt;=A218)*(((ISNUMBER('Changes Log'!$C$6:$C$505)*('Changes Log'!$C$6:$C$505&gt;=A218))+(('Changes Log'!$C$6:$C$505="")*('Changes Log'!$B$6:$B$505=A218)))&gt;0)*('Changes Log'!$D$6:$D$505&lt;&gt;"")),ROW('Changes Log'!$B$6:$B$505)),""))</f>
        <v/>
      </c>
      <c r="D218" t="str">
        <f>IF(A218="","",IF(C218="",B218,INDEX('Changes Log'!$D:$D,C218)))</f>
        <v>Jane</v>
      </c>
      <c r="E218">
        <f t="shared" si="9"/>
        <v>0</v>
      </c>
      <c r="F218" t="str">
        <f>IF(C218="","",INDEX('Changes Log'!$E:$E,C218))</f>
        <v/>
      </c>
      <c r="G218" t="str">
        <f>IF(A218="","",IF(AND(E218=1,F218&lt;&gt;Lists!$Q$2),B218,""))</f>
        <v/>
      </c>
      <c r="H218" t="str">
        <f t="shared" si="10"/>
        <v>Jane</v>
      </c>
    </row>
    <row r="219" spans="1:8" x14ac:dyDescent="0.35">
      <c r="A219" s="51">
        <f t="shared" si="11"/>
        <v>46452</v>
      </c>
      <c r="B219" t="str">
        <f>IF(OR(A219="",Setup!$C$14=""),"",INDEX(Setup!$C$24:$I$25,INT(MOD(A219-Setup!$C$14,14)/7)+1,MOD(MOD(A219-Setup!$C$14,14),7)+1))</f>
        <v>Jane</v>
      </c>
      <c r="C219" t="str">
        <f>IF(A219="","",IFERROR(LOOKUP(2,1/(ISNUMBER('Changes Log'!$B$6:$B$505)*('Changes Log'!$B$6:$B$505&lt;=A219)*(((ISNUMBER('Changes Log'!$C$6:$C$505)*('Changes Log'!$C$6:$C$505&gt;=A219))+(('Changes Log'!$C$6:$C$505="")*('Changes Log'!$B$6:$B$505=A219)))&gt;0)*('Changes Log'!$D$6:$D$505&lt;&gt;"")),ROW('Changes Log'!$B$6:$B$505)),""))</f>
        <v/>
      </c>
      <c r="D219" t="str">
        <f>IF(A219="","",IF(C219="",B219,INDEX('Changes Log'!$D:$D,C219)))</f>
        <v>Jane</v>
      </c>
      <c r="E219">
        <f t="shared" si="9"/>
        <v>0</v>
      </c>
      <c r="F219" t="str">
        <f>IF(C219="","",INDEX('Changes Log'!$E:$E,C219))</f>
        <v/>
      </c>
      <c r="G219" t="str">
        <f>IF(A219="","",IF(AND(E219=1,F219&lt;&gt;Lists!$Q$2),B219,""))</f>
        <v/>
      </c>
      <c r="H219" t="str">
        <f t="shared" si="10"/>
        <v>Jane</v>
      </c>
    </row>
    <row r="220" spans="1:8" x14ac:dyDescent="0.35">
      <c r="A220" s="51">
        <f t="shared" si="11"/>
        <v>46453</v>
      </c>
      <c r="B220" t="str">
        <f>IF(OR(A220="",Setup!$C$14=""),"",INDEX(Setup!$C$24:$I$25,INT(MOD(A220-Setup!$C$14,14)/7)+1,MOD(MOD(A220-Setup!$C$14,14),7)+1))</f>
        <v>Jane</v>
      </c>
      <c r="C220" t="str">
        <f>IF(A220="","",IFERROR(LOOKUP(2,1/(ISNUMBER('Changes Log'!$B$6:$B$505)*('Changes Log'!$B$6:$B$505&lt;=A220)*(((ISNUMBER('Changes Log'!$C$6:$C$505)*('Changes Log'!$C$6:$C$505&gt;=A220))+(('Changes Log'!$C$6:$C$505="")*('Changes Log'!$B$6:$B$505=A220)))&gt;0)*('Changes Log'!$D$6:$D$505&lt;&gt;"")),ROW('Changes Log'!$B$6:$B$505)),""))</f>
        <v/>
      </c>
      <c r="D220" t="str">
        <f>IF(A220="","",IF(C220="",B220,INDEX('Changes Log'!$D:$D,C220)))</f>
        <v>Jane</v>
      </c>
      <c r="E220">
        <f t="shared" si="9"/>
        <v>0</v>
      </c>
      <c r="F220" t="str">
        <f>IF(C220="","",INDEX('Changes Log'!$E:$E,C220))</f>
        <v/>
      </c>
      <c r="G220" t="str">
        <f>IF(A220="","",IF(AND(E220=1,F220&lt;&gt;Lists!$Q$2),B220,""))</f>
        <v/>
      </c>
      <c r="H220" t="str">
        <f t="shared" si="10"/>
        <v>Jane</v>
      </c>
    </row>
    <row r="221" spans="1:8" x14ac:dyDescent="0.35">
      <c r="A221" s="51">
        <f t="shared" si="11"/>
        <v>46454</v>
      </c>
      <c r="B221" t="str">
        <f>IF(OR(A221="",Setup!$C$14=""),"",INDEX(Setup!$C$24:$I$25,INT(MOD(A221-Setup!$C$14,14)/7)+1,MOD(MOD(A221-Setup!$C$14,14),7)+1))</f>
        <v>John</v>
      </c>
      <c r="C221" t="str">
        <f>IF(A221="","",IFERROR(LOOKUP(2,1/(ISNUMBER('Changes Log'!$B$6:$B$505)*('Changes Log'!$B$6:$B$505&lt;=A221)*(((ISNUMBER('Changes Log'!$C$6:$C$505)*('Changes Log'!$C$6:$C$505&gt;=A221))+(('Changes Log'!$C$6:$C$505="")*('Changes Log'!$B$6:$B$505=A221)))&gt;0)*('Changes Log'!$D$6:$D$505&lt;&gt;"")),ROW('Changes Log'!$B$6:$B$505)),""))</f>
        <v/>
      </c>
      <c r="D221" t="str">
        <f>IF(A221="","",IF(C221="",B221,INDEX('Changes Log'!$D:$D,C221)))</f>
        <v>John</v>
      </c>
      <c r="E221">
        <f t="shared" si="9"/>
        <v>0</v>
      </c>
      <c r="F221" t="str">
        <f>IF(C221="","",INDEX('Changes Log'!$E:$E,C221))</f>
        <v/>
      </c>
      <c r="G221" t="str">
        <f>IF(A221="","",IF(AND(E221=1,F221&lt;&gt;Lists!$Q$2),B221,""))</f>
        <v/>
      </c>
      <c r="H221" t="str">
        <f t="shared" si="10"/>
        <v>John</v>
      </c>
    </row>
    <row r="222" spans="1:8" x14ac:dyDescent="0.35">
      <c r="A222" s="51">
        <f t="shared" si="11"/>
        <v>46455</v>
      </c>
      <c r="B222" t="str">
        <f>IF(OR(A222="",Setup!$C$14=""),"",INDEX(Setup!$C$24:$I$25,INT(MOD(A222-Setup!$C$14,14)/7)+1,MOD(MOD(A222-Setup!$C$14,14),7)+1))</f>
        <v>John</v>
      </c>
      <c r="C222" t="str">
        <f>IF(A222="","",IFERROR(LOOKUP(2,1/(ISNUMBER('Changes Log'!$B$6:$B$505)*('Changes Log'!$B$6:$B$505&lt;=A222)*(((ISNUMBER('Changes Log'!$C$6:$C$505)*('Changes Log'!$C$6:$C$505&gt;=A222))+(('Changes Log'!$C$6:$C$505="")*('Changes Log'!$B$6:$B$505=A222)))&gt;0)*('Changes Log'!$D$6:$D$505&lt;&gt;"")),ROW('Changes Log'!$B$6:$B$505)),""))</f>
        <v/>
      </c>
      <c r="D222" t="str">
        <f>IF(A222="","",IF(C222="",B222,INDEX('Changes Log'!$D:$D,C222)))</f>
        <v>John</v>
      </c>
      <c r="E222">
        <f t="shared" si="9"/>
        <v>0</v>
      </c>
      <c r="F222" t="str">
        <f>IF(C222="","",INDEX('Changes Log'!$E:$E,C222))</f>
        <v/>
      </c>
      <c r="G222" t="str">
        <f>IF(A222="","",IF(AND(E222=1,F222&lt;&gt;Lists!$Q$2),B222,""))</f>
        <v/>
      </c>
      <c r="H222" t="str">
        <f t="shared" si="10"/>
        <v>John</v>
      </c>
    </row>
    <row r="223" spans="1:8" x14ac:dyDescent="0.35">
      <c r="A223" s="51">
        <f t="shared" si="11"/>
        <v>46456</v>
      </c>
      <c r="B223" t="str">
        <f>IF(OR(A223="",Setup!$C$14=""),"",INDEX(Setup!$C$24:$I$25,INT(MOD(A223-Setup!$C$14,14)/7)+1,MOD(MOD(A223-Setup!$C$14,14),7)+1))</f>
        <v>Jane</v>
      </c>
      <c r="C223" t="str">
        <f>IF(A223="","",IFERROR(LOOKUP(2,1/(ISNUMBER('Changes Log'!$B$6:$B$505)*('Changes Log'!$B$6:$B$505&lt;=A223)*(((ISNUMBER('Changes Log'!$C$6:$C$505)*('Changes Log'!$C$6:$C$505&gt;=A223))+(('Changes Log'!$C$6:$C$505="")*('Changes Log'!$B$6:$B$505=A223)))&gt;0)*('Changes Log'!$D$6:$D$505&lt;&gt;"")),ROW('Changes Log'!$B$6:$B$505)),""))</f>
        <v/>
      </c>
      <c r="D223" t="str">
        <f>IF(A223="","",IF(C223="",B223,INDEX('Changes Log'!$D:$D,C223)))</f>
        <v>Jane</v>
      </c>
      <c r="E223">
        <f t="shared" si="9"/>
        <v>0</v>
      </c>
      <c r="F223" t="str">
        <f>IF(C223="","",INDEX('Changes Log'!$E:$E,C223))</f>
        <v/>
      </c>
      <c r="G223" t="str">
        <f>IF(A223="","",IF(AND(E223=1,F223&lt;&gt;Lists!$Q$2),B223,""))</f>
        <v/>
      </c>
      <c r="H223" t="str">
        <f t="shared" si="10"/>
        <v>Jane</v>
      </c>
    </row>
    <row r="224" spans="1:8" x14ac:dyDescent="0.35">
      <c r="A224" s="51">
        <f t="shared" si="11"/>
        <v>46457</v>
      </c>
      <c r="B224" t="str">
        <f>IF(OR(A224="",Setup!$C$14=""),"",INDEX(Setup!$C$24:$I$25,INT(MOD(A224-Setup!$C$14,14)/7)+1,MOD(MOD(A224-Setup!$C$14,14),7)+1))</f>
        <v>Jane</v>
      </c>
      <c r="C224" t="str">
        <f>IF(A224="","",IFERROR(LOOKUP(2,1/(ISNUMBER('Changes Log'!$B$6:$B$505)*('Changes Log'!$B$6:$B$505&lt;=A224)*(((ISNUMBER('Changes Log'!$C$6:$C$505)*('Changes Log'!$C$6:$C$505&gt;=A224))+(('Changes Log'!$C$6:$C$505="")*('Changes Log'!$B$6:$B$505=A224)))&gt;0)*('Changes Log'!$D$6:$D$505&lt;&gt;"")),ROW('Changes Log'!$B$6:$B$505)),""))</f>
        <v/>
      </c>
      <c r="D224" t="str">
        <f>IF(A224="","",IF(C224="",B224,INDEX('Changes Log'!$D:$D,C224)))</f>
        <v>Jane</v>
      </c>
      <c r="E224">
        <f t="shared" si="9"/>
        <v>0</v>
      </c>
      <c r="F224" t="str">
        <f>IF(C224="","",INDEX('Changes Log'!$E:$E,C224))</f>
        <v/>
      </c>
      <c r="G224" t="str">
        <f>IF(A224="","",IF(AND(E224=1,F224&lt;&gt;Lists!$Q$2),B224,""))</f>
        <v/>
      </c>
      <c r="H224" t="str">
        <f t="shared" si="10"/>
        <v>Jane</v>
      </c>
    </row>
    <row r="225" spans="1:8" x14ac:dyDescent="0.35">
      <c r="A225" s="51">
        <f t="shared" si="11"/>
        <v>46458</v>
      </c>
      <c r="B225" t="str">
        <f>IF(OR(A225="",Setup!$C$14=""),"",INDEX(Setup!$C$24:$I$25,INT(MOD(A225-Setup!$C$14,14)/7)+1,MOD(MOD(A225-Setup!$C$14,14),7)+1))</f>
        <v>John</v>
      </c>
      <c r="C225" t="str">
        <f>IF(A225="","",IFERROR(LOOKUP(2,1/(ISNUMBER('Changes Log'!$B$6:$B$505)*('Changes Log'!$B$6:$B$505&lt;=A225)*(((ISNUMBER('Changes Log'!$C$6:$C$505)*('Changes Log'!$C$6:$C$505&gt;=A225))+(('Changes Log'!$C$6:$C$505="")*('Changes Log'!$B$6:$B$505=A225)))&gt;0)*('Changes Log'!$D$6:$D$505&lt;&gt;"")),ROW('Changes Log'!$B$6:$B$505)),""))</f>
        <v/>
      </c>
      <c r="D225" t="str">
        <f>IF(A225="","",IF(C225="",B225,INDEX('Changes Log'!$D:$D,C225)))</f>
        <v>John</v>
      </c>
      <c r="E225">
        <f t="shared" si="9"/>
        <v>0</v>
      </c>
      <c r="F225" t="str">
        <f>IF(C225="","",INDEX('Changes Log'!$E:$E,C225))</f>
        <v/>
      </c>
      <c r="G225" t="str">
        <f>IF(A225="","",IF(AND(E225=1,F225&lt;&gt;Lists!$Q$2),B225,""))</f>
        <v/>
      </c>
      <c r="H225" t="str">
        <f t="shared" si="10"/>
        <v>John</v>
      </c>
    </row>
    <row r="226" spans="1:8" x14ac:dyDescent="0.35">
      <c r="A226" s="51">
        <f t="shared" si="11"/>
        <v>46459</v>
      </c>
      <c r="B226" t="str">
        <f>IF(OR(A226="",Setup!$C$14=""),"",INDEX(Setup!$C$24:$I$25,INT(MOD(A226-Setup!$C$14,14)/7)+1,MOD(MOD(A226-Setup!$C$14,14),7)+1))</f>
        <v>John</v>
      </c>
      <c r="C226" t="str">
        <f>IF(A226="","",IFERROR(LOOKUP(2,1/(ISNUMBER('Changes Log'!$B$6:$B$505)*('Changes Log'!$B$6:$B$505&lt;=A226)*(((ISNUMBER('Changes Log'!$C$6:$C$505)*('Changes Log'!$C$6:$C$505&gt;=A226))+(('Changes Log'!$C$6:$C$505="")*('Changes Log'!$B$6:$B$505=A226)))&gt;0)*('Changes Log'!$D$6:$D$505&lt;&gt;"")),ROW('Changes Log'!$B$6:$B$505)),""))</f>
        <v/>
      </c>
      <c r="D226" t="str">
        <f>IF(A226="","",IF(C226="",B226,INDEX('Changes Log'!$D:$D,C226)))</f>
        <v>John</v>
      </c>
      <c r="E226">
        <f t="shared" si="9"/>
        <v>0</v>
      </c>
      <c r="F226" t="str">
        <f>IF(C226="","",INDEX('Changes Log'!$E:$E,C226))</f>
        <v/>
      </c>
      <c r="G226" t="str">
        <f>IF(A226="","",IF(AND(E226=1,F226&lt;&gt;Lists!$Q$2),B226,""))</f>
        <v/>
      </c>
      <c r="H226" t="str">
        <f t="shared" si="10"/>
        <v>John</v>
      </c>
    </row>
    <row r="227" spans="1:8" x14ac:dyDescent="0.35">
      <c r="A227" s="51">
        <f t="shared" si="11"/>
        <v>46460</v>
      </c>
      <c r="B227" t="str">
        <f>IF(OR(A227="",Setup!$C$14=""),"",INDEX(Setup!$C$24:$I$25,INT(MOD(A227-Setup!$C$14,14)/7)+1,MOD(MOD(A227-Setup!$C$14,14),7)+1))</f>
        <v>John</v>
      </c>
      <c r="C227" t="str">
        <f>IF(A227="","",IFERROR(LOOKUP(2,1/(ISNUMBER('Changes Log'!$B$6:$B$505)*('Changes Log'!$B$6:$B$505&lt;=A227)*(((ISNUMBER('Changes Log'!$C$6:$C$505)*('Changes Log'!$C$6:$C$505&gt;=A227))+(('Changes Log'!$C$6:$C$505="")*('Changes Log'!$B$6:$B$505=A227)))&gt;0)*('Changes Log'!$D$6:$D$505&lt;&gt;"")),ROW('Changes Log'!$B$6:$B$505)),""))</f>
        <v/>
      </c>
      <c r="D227" t="str">
        <f>IF(A227="","",IF(C227="",B227,INDEX('Changes Log'!$D:$D,C227)))</f>
        <v>John</v>
      </c>
      <c r="E227">
        <f t="shared" si="9"/>
        <v>0</v>
      </c>
      <c r="F227" t="str">
        <f>IF(C227="","",INDEX('Changes Log'!$E:$E,C227))</f>
        <v/>
      </c>
      <c r="G227" t="str">
        <f>IF(A227="","",IF(AND(E227=1,F227&lt;&gt;Lists!$Q$2),B227,""))</f>
        <v/>
      </c>
      <c r="H227" t="str">
        <f t="shared" si="10"/>
        <v>John</v>
      </c>
    </row>
    <row r="228" spans="1:8" x14ac:dyDescent="0.35">
      <c r="A228" s="51">
        <f t="shared" si="11"/>
        <v>46461</v>
      </c>
      <c r="B228" t="str">
        <f>IF(OR(A228="",Setup!$C$14=""),"",INDEX(Setup!$C$24:$I$25,INT(MOD(A228-Setup!$C$14,14)/7)+1,MOD(MOD(A228-Setup!$C$14,14),7)+1))</f>
        <v>Jane</v>
      </c>
      <c r="C228" t="str">
        <f>IF(A228="","",IFERROR(LOOKUP(2,1/(ISNUMBER('Changes Log'!$B$6:$B$505)*('Changes Log'!$B$6:$B$505&lt;=A228)*(((ISNUMBER('Changes Log'!$C$6:$C$505)*('Changes Log'!$C$6:$C$505&gt;=A228))+(('Changes Log'!$C$6:$C$505="")*('Changes Log'!$B$6:$B$505=A228)))&gt;0)*('Changes Log'!$D$6:$D$505&lt;&gt;"")),ROW('Changes Log'!$B$6:$B$505)),""))</f>
        <v/>
      </c>
      <c r="D228" t="str">
        <f>IF(A228="","",IF(C228="",B228,INDEX('Changes Log'!$D:$D,C228)))</f>
        <v>Jane</v>
      </c>
      <c r="E228">
        <f t="shared" si="9"/>
        <v>0</v>
      </c>
      <c r="F228" t="str">
        <f>IF(C228="","",INDEX('Changes Log'!$E:$E,C228))</f>
        <v/>
      </c>
      <c r="G228" t="str">
        <f>IF(A228="","",IF(AND(E228=1,F228&lt;&gt;Lists!$Q$2),B228,""))</f>
        <v/>
      </c>
      <c r="H228" t="str">
        <f t="shared" si="10"/>
        <v>Jane</v>
      </c>
    </row>
    <row r="229" spans="1:8" x14ac:dyDescent="0.35">
      <c r="A229" s="51">
        <f t="shared" si="11"/>
        <v>46462</v>
      </c>
      <c r="B229" t="str">
        <f>IF(OR(A229="",Setup!$C$14=""),"",INDEX(Setup!$C$24:$I$25,INT(MOD(A229-Setup!$C$14,14)/7)+1,MOD(MOD(A229-Setup!$C$14,14),7)+1))</f>
        <v>Jane</v>
      </c>
      <c r="C229" t="str">
        <f>IF(A229="","",IFERROR(LOOKUP(2,1/(ISNUMBER('Changes Log'!$B$6:$B$505)*('Changes Log'!$B$6:$B$505&lt;=A229)*(((ISNUMBER('Changes Log'!$C$6:$C$505)*('Changes Log'!$C$6:$C$505&gt;=A229))+(('Changes Log'!$C$6:$C$505="")*('Changes Log'!$B$6:$B$505=A229)))&gt;0)*('Changes Log'!$D$6:$D$505&lt;&gt;"")),ROW('Changes Log'!$B$6:$B$505)),""))</f>
        <v/>
      </c>
      <c r="D229" t="str">
        <f>IF(A229="","",IF(C229="",B229,INDEX('Changes Log'!$D:$D,C229)))</f>
        <v>Jane</v>
      </c>
      <c r="E229">
        <f t="shared" si="9"/>
        <v>0</v>
      </c>
      <c r="F229" t="str">
        <f>IF(C229="","",INDEX('Changes Log'!$E:$E,C229))</f>
        <v/>
      </c>
      <c r="G229" t="str">
        <f>IF(A229="","",IF(AND(E229=1,F229&lt;&gt;Lists!$Q$2),B229,""))</f>
        <v/>
      </c>
      <c r="H229" t="str">
        <f t="shared" si="10"/>
        <v>Jane</v>
      </c>
    </row>
    <row r="230" spans="1:8" x14ac:dyDescent="0.35">
      <c r="A230" s="51">
        <f t="shared" si="11"/>
        <v>46463</v>
      </c>
      <c r="B230" t="str">
        <f>IF(OR(A230="",Setup!$C$14=""),"",INDEX(Setup!$C$24:$I$25,INT(MOD(A230-Setup!$C$14,14)/7)+1,MOD(MOD(A230-Setup!$C$14,14),7)+1))</f>
        <v>John</v>
      </c>
      <c r="C230" t="str">
        <f>IF(A230="","",IFERROR(LOOKUP(2,1/(ISNUMBER('Changes Log'!$B$6:$B$505)*('Changes Log'!$B$6:$B$505&lt;=A230)*(((ISNUMBER('Changes Log'!$C$6:$C$505)*('Changes Log'!$C$6:$C$505&gt;=A230))+(('Changes Log'!$C$6:$C$505="")*('Changes Log'!$B$6:$B$505=A230)))&gt;0)*('Changes Log'!$D$6:$D$505&lt;&gt;"")),ROW('Changes Log'!$B$6:$B$505)),""))</f>
        <v/>
      </c>
      <c r="D230" t="str">
        <f>IF(A230="","",IF(C230="",B230,INDEX('Changes Log'!$D:$D,C230)))</f>
        <v>John</v>
      </c>
      <c r="E230">
        <f t="shared" si="9"/>
        <v>0</v>
      </c>
      <c r="F230" t="str">
        <f>IF(C230="","",INDEX('Changes Log'!$E:$E,C230))</f>
        <v/>
      </c>
      <c r="G230" t="str">
        <f>IF(A230="","",IF(AND(E230=1,F230&lt;&gt;Lists!$Q$2),B230,""))</f>
        <v/>
      </c>
      <c r="H230" t="str">
        <f t="shared" si="10"/>
        <v>John</v>
      </c>
    </row>
    <row r="231" spans="1:8" x14ac:dyDescent="0.35">
      <c r="A231" s="51">
        <f t="shared" si="11"/>
        <v>46464</v>
      </c>
      <c r="B231" t="str">
        <f>IF(OR(A231="",Setup!$C$14=""),"",INDEX(Setup!$C$24:$I$25,INT(MOD(A231-Setup!$C$14,14)/7)+1,MOD(MOD(A231-Setup!$C$14,14),7)+1))</f>
        <v>John</v>
      </c>
      <c r="C231" t="str">
        <f>IF(A231="","",IFERROR(LOOKUP(2,1/(ISNUMBER('Changes Log'!$B$6:$B$505)*('Changes Log'!$B$6:$B$505&lt;=A231)*(((ISNUMBER('Changes Log'!$C$6:$C$505)*('Changes Log'!$C$6:$C$505&gt;=A231))+(('Changes Log'!$C$6:$C$505="")*('Changes Log'!$B$6:$B$505=A231)))&gt;0)*('Changes Log'!$D$6:$D$505&lt;&gt;"")),ROW('Changes Log'!$B$6:$B$505)),""))</f>
        <v/>
      </c>
      <c r="D231" t="str">
        <f>IF(A231="","",IF(C231="",B231,INDEX('Changes Log'!$D:$D,C231)))</f>
        <v>John</v>
      </c>
      <c r="E231">
        <f t="shared" si="9"/>
        <v>0</v>
      </c>
      <c r="F231" t="str">
        <f>IF(C231="","",INDEX('Changes Log'!$E:$E,C231))</f>
        <v/>
      </c>
      <c r="G231" t="str">
        <f>IF(A231="","",IF(AND(E231=1,F231&lt;&gt;Lists!$Q$2),B231,""))</f>
        <v/>
      </c>
      <c r="H231" t="str">
        <f t="shared" si="10"/>
        <v>John</v>
      </c>
    </row>
    <row r="232" spans="1:8" x14ac:dyDescent="0.35">
      <c r="A232" s="51">
        <f t="shared" si="11"/>
        <v>46465</v>
      </c>
      <c r="B232" t="str">
        <f>IF(OR(A232="",Setup!$C$14=""),"",INDEX(Setup!$C$24:$I$25,INT(MOD(A232-Setup!$C$14,14)/7)+1,MOD(MOD(A232-Setup!$C$14,14),7)+1))</f>
        <v>Jane</v>
      </c>
      <c r="C232" t="str">
        <f>IF(A232="","",IFERROR(LOOKUP(2,1/(ISNUMBER('Changes Log'!$B$6:$B$505)*('Changes Log'!$B$6:$B$505&lt;=A232)*(((ISNUMBER('Changes Log'!$C$6:$C$505)*('Changes Log'!$C$6:$C$505&gt;=A232))+(('Changes Log'!$C$6:$C$505="")*('Changes Log'!$B$6:$B$505=A232)))&gt;0)*('Changes Log'!$D$6:$D$505&lt;&gt;"")),ROW('Changes Log'!$B$6:$B$505)),""))</f>
        <v/>
      </c>
      <c r="D232" t="str">
        <f>IF(A232="","",IF(C232="",B232,INDEX('Changes Log'!$D:$D,C232)))</f>
        <v>Jane</v>
      </c>
      <c r="E232">
        <f t="shared" si="9"/>
        <v>0</v>
      </c>
      <c r="F232" t="str">
        <f>IF(C232="","",INDEX('Changes Log'!$E:$E,C232))</f>
        <v/>
      </c>
      <c r="G232" t="str">
        <f>IF(A232="","",IF(AND(E232=1,F232&lt;&gt;Lists!$Q$2),B232,""))</f>
        <v/>
      </c>
      <c r="H232" t="str">
        <f t="shared" si="10"/>
        <v>Jane</v>
      </c>
    </row>
    <row r="233" spans="1:8" x14ac:dyDescent="0.35">
      <c r="A233" s="51">
        <f t="shared" si="11"/>
        <v>46466</v>
      </c>
      <c r="B233" t="str">
        <f>IF(OR(A233="",Setup!$C$14=""),"",INDEX(Setup!$C$24:$I$25,INT(MOD(A233-Setup!$C$14,14)/7)+1,MOD(MOD(A233-Setup!$C$14,14),7)+1))</f>
        <v>Jane</v>
      </c>
      <c r="C233" t="str">
        <f>IF(A233="","",IFERROR(LOOKUP(2,1/(ISNUMBER('Changes Log'!$B$6:$B$505)*('Changes Log'!$B$6:$B$505&lt;=A233)*(((ISNUMBER('Changes Log'!$C$6:$C$505)*('Changes Log'!$C$6:$C$505&gt;=A233))+(('Changes Log'!$C$6:$C$505="")*('Changes Log'!$B$6:$B$505=A233)))&gt;0)*('Changes Log'!$D$6:$D$505&lt;&gt;"")),ROW('Changes Log'!$B$6:$B$505)),""))</f>
        <v/>
      </c>
      <c r="D233" t="str">
        <f>IF(A233="","",IF(C233="",B233,INDEX('Changes Log'!$D:$D,C233)))</f>
        <v>Jane</v>
      </c>
      <c r="E233">
        <f t="shared" si="9"/>
        <v>0</v>
      </c>
      <c r="F233" t="str">
        <f>IF(C233="","",INDEX('Changes Log'!$E:$E,C233))</f>
        <v/>
      </c>
      <c r="G233" t="str">
        <f>IF(A233="","",IF(AND(E233=1,F233&lt;&gt;Lists!$Q$2),B233,""))</f>
        <v/>
      </c>
      <c r="H233" t="str">
        <f t="shared" si="10"/>
        <v>Jane</v>
      </c>
    </row>
    <row r="234" spans="1:8" x14ac:dyDescent="0.35">
      <c r="A234" s="51">
        <f t="shared" si="11"/>
        <v>46467</v>
      </c>
      <c r="B234" t="str">
        <f>IF(OR(A234="",Setup!$C$14=""),"",INDEX(Setup!$C$24:$I$25,INT(MOD(A234-Setup!$C$14,14)/7)+1,MOD(MOD(A234-Setup!$C$14,14),7)+1))</f>
        <v>Jane</v>
      </c>
      <c r="C234" t="str">
        <f>IF(A234="","",IFERROR(LOOKUP(2,1/(ISNUMBER('Changes Log'!$B$6:$B$505)*('Changes Log'!$B$6:$B$505&lt;=A234)*(((ISNUMBER('Changes Log'!$C$6:$C$505)*('Changes Log'!$C$6:$C$505&gt;=A234))+(('Changes Log'!$C$6:$C$505="")*('Changes Log'!$B$6:$B$505=A234)))&gt;0)*('Changes Log'!$D$6:$D$505&lt;&gt;"")),ROW('Changes Log'!$B$6:$B$505)),""))</f>
        <v/>
      </c>
      <c r="D234" t="str">
        <f>IF(A234="","",IF(C234="",B234,INDEX('Changes Log'!$D:$D,C234)))</f>
        <v>Jane</v>
      </c>
      <c r="E234">
        <f t="shared" si="9"/>
        <v>0</v>
      </c>
      <c r="F234" t="str">
        <f>IF(C234="","",INDEX('Changes Log'!$E:$E,C234))</f>
        <v/>
      </c>
      <c r="G234" t="str">
        <f>IF(A234="","",IF(AND(E234=1,F234&lt;&gt;Lists!$Q$2),B234,""))</f>
        <v/>
      </c>
      <c r="H234" t="str">
        <f t="shared" si="10"/>
        <v>Jane</v>
      </c>
    </row>
    <row r="235" spans="1:8" x14ac:dyDescent="0.35">
      <c r="A235" s="51">
        <f t="shared" si="11"/>
        <v>46468</v>
      </c>
      <c r="B235" t="str">
        <f>IF(OR(A235="",Setup!$C$14=""),"",INDEX(Setup!$C$24:$I$25,INT(MOD(A235-Setup!$C$14,14)/7)+1,MOD(MOD(A235-Setup!$C$14,14),7)+1))</f>
        <v>John</v>
      </c>
      <c r="C235" t="str">
        <f>IF(A235="","",IFERROR(LOOKUP(2,1/(ISNUMBER('Changes Log'!$B$6:$B$505)*('Changes Log'!$B$6:$B$505&lt;=A235)*(((ISNUMBER('Changes Log'!$C$6:$C$505)*('Changes Log'!$C$6:$C$505&gt;=A235))+(('Changes Log'!$C$6:$C$505="")*('Changes Log'!$B$6:$B$505=A235)))&gt;0)*('Changes Log'!$D$6:$D$505&lt;&gt;"")),ROW('Changes Log'!$B$6:$B$505)),""))</f>
        <v/>
      </c>
      <c r="D235" t="str">
        <f>IF(A235="","",IF(C235="",B235,INDEX('Changes Log'!$D:$D,C235)))</f>
        <v>John</v>
      </c>
      <c r="E235">
        <f t="shared" si="9"/>
        <v>0</v>
      </c>
      <c r="F235" t="str">
        <f>IF(C235="","",INDEX('Changes Log'!$E:$E,C235))</f>
        <v/>
      </c>
      <c r="G235" t="str">
        <f>IF(A235="","",IF(AND(E235=1,F235&lt;&gt;Lists!$Q$2),B235,""))</f>
        <v/>
      </c>
      <c r="H235" t="str">
        <f t="shared" si="10"/>
        <v>John</v>
      </c>
    </row>
    <row r="236" spans="1:8" x14ac:dyDescent="0.35">
      <c r="A236" s="51">
        <f t="shared" si="11"/>
        <v>46469</v>
      </c>
      <c r="B236" t="str">
        <f>IF(OR(A236="",Setup!$C$14=""),"",INDEX(Setup!$C$24:$I$25,INT(MOD(A236-Setup!$C$14,14)/7)+1,MOD(MOD(A236-Setup!$C$14,14),7)+1))</f>
        <v>John</v>
      </c>
      <c r="C236" t="str">
        <f>IF(A236="","",IFERROR(LOOKUP(2,1/(ISNUMBER('Changes Log'!$B$6:$B$505)*('Changes Log'!$B$6:$B$505&lt;=A236)*(((ISNUMBER('Changes Log'!$C$6:$C$505)*('Changes Log'!$C$6:$C$505&gt;=A236))+(('Changes Log'!$C$6:$C$505="")*('Changes Log'!$B$6:$B$505=A236)))&gt;0)*('Changes Log'!$D$6:$D$505&lt;&gt;"")),ROW('Changes Log'!$B$6:$B$505)),""))</f>
        <v/>
      </c>
      <c r="D236" t="str">
        <f>IF(A236="","",IF(C236="",B236,INDEX('Changes Log'!$D:$D,C236)))</f>
        <v>John</v>
      </c>
      <c r="E236">
        <f t="shared" si="9"/>
        <v>0</v>
      </c>
      <c r="F236" t="str">
        <f>IF(C236="","",INDEX('Changes Log'!$E:$E,C236))</f>
        <v/>
      </c>
      <c r="G236" t="str">
        <f>IF(A236="","",IF(AND(E236=1,F236&lt;&gt;Lists!$Q$2),B236,""))</f>
        <v/>
      </c>
      <c r="H236" t="str">
        <f t="shared" si="10"/>
        <v>John</v>
      </c>
    </row>
    <row r="237" spans="1:8" x14ac:dyDescent="0.35">
      <c r="A237" s="51">
        <f t="shared" si="11"/>
        <v>46470</v>
      </c>
      <c r="B237" t="str">
        <f>IF(OR(A237="",Setup!$C$14=""),"",INDEX(Setup!$C$24:$I$25,INT(MOD(A237-Setup!$C$14,14)/7)+1,MOD(MOD(A237-Setup!$C$14,14),7)+1))</f>
        <v>Jane</v>
      </c>
      <c r="C237" t="str">
        <f>IF(A237="","",IFERROR(LOOKUP(2,1/(ISNUMBER('Changes Log'!$B$6:$B$505)*('Changes Log'!$B$6:$B$505&lt;=A237)*(((ISNUMBER('Changes Log'!$C$6:$C$505)*('Changes Log'!$C$6:$C$505&gt;=A237))+(('Changes Log'!$C$6:$C$505="")*('Changes Log'!$B$6:$B$505=A237)))&gt;0)*('Changes Log'!$D$6:$D$505&lt;&gt;"")),ROW('Changes Log'!$B$6:$B$505)),""))</f>
        <v/>
      </c>
      <c r="D237" t="str">
        <f>IF(A237="","",IF(C237="",B237,INDEX('Changes Log'!$D:$D,C237)))</f>
        <v>Jane</v>
      </c>
      <c r="E237">
        <f t="shared" si="9"/>
        <v>0</v>
      </c>
      <c r="F237" t="str">
        <f>IF(C237="","",INDEX('Changes Log'!$E:$E,C237))</f>
        <v/>
      </c>
      <c r="G237" t="str">
        <f>IF(A237="","",IF(AND(E237=1,F237&lt;&gt;Lists!$Q$2),B237,""))</f>
        <v/>
      </c>
      <c r="H237" t="str">
        <f t="shared" si="10"/>
        <v>Jane</v>
      </c>
    </row>
    <row r="238" spans="1:8" x14ac:dyDescent="0.35">
      <c r="A238" s="51">
        <f t="shared" si="11"/>
        <v>46471</v>
      </c>
      <c r="B238" t="str">
        <f>IF(OR(A238="",Setup!$C$14=""),"",INDEX(Setup!$C$24:$I$25,INT(MOD(A238-Setup!$C$14,14)/7)+1,MOD(MOD(A238-Setup!$C$14,14),7)+1))</f>
        <v>Jane</v>
      </c>
      <c r="C238" t="str">
        <f>IF(A238="","",IFERROR(LOOKUP(2,1/(ISNUMBER('Changes Log'!$B$6:$B$505)*('Changes Log'!$B$6:$B$505&lt;=A238)*(((ISNUMBER('Changes Log'!$C$6:$C$505)*('Changes Log'!$C$6:$C$505&gt;=A238))+(('Changes Log'!$C$6:$C$505="")*('Changes Log'!$B$6:$B$505=A238)))&gt;0)*('Changes Log'!$D$6:$D$505&lt;&gt;"")),ROW('Changes Log'!$B$6:$B$505)),""))</f>
        <v/>
      </c>
      <c r="D238" t="str">
        <f>IF(A238="","",IF(C238="",B238,INDEX('Changes Log'!$D:$D,C238)))</f>
        <v>Jane</v>
      </c>
      <c r="E238">
        <f t="shared" si="9"/>
        <v>0</v>
      </c>
      <c r="F238" t="str">
        <f>IF(C238="","",INDEX('Changes Log'!$E:$E,C238))</f>
        <v/>
      </c>
      <c r="G238" t="str">
        <f>IF(A238="","",IF(AND(E238=1,F238&lt;&gt;Lists!$Q$2),B238,""))</f>
        <v/>
      </c>
      <c r="H238" t="str">
        <f t="shared" si="10"/>
        <v>Jane</v>
      </c>
    </row>
    <row r="239" spans="1:8" x14ac:dyDescent="0.35">
      <c r="A239" s="51">
        <f t="shared" si="11"/>
        <v>46472</v>
      </c>
      <c r="B239" t="str">
        <f>IF(OR(A239="",Setup!$C$14=""),"",INDEX(Setup!$C$24:$I$25,INT(MOD(A239-Setup!$C$14,14)/7)+1,MOD(MOD(A239-Setup!$C$14,14),7)+1))</f>
        <v>John</v>
      </c>
      <c r="C239" t="str">
        <f>IF(A239="","",IFERROR(LOOKUP(2,1/(ISNUMBER('Changes Log'!$B$6:$B$505)*('Changes Log'!$B$6:$B$505&lt;=A239)*(((ISNUMBER('Changes Log'!$C$6:$C$505)*('Changes Log'!$C$6:$C$505&gt;=A239))+(('Changes Log'!$C$6:$C$505="")*('Changes Log'!$B$6:$B$505=A239)))&gt;0)*('Changes Log'!$D$6:$D$505&lt;&gt;"")),ROW('Changes Log'!$B$6:$B$505)),""))</f>
        <v/>
      </c>
      <c r="D239" t="str">
        <f>IF(A239="","",IF(C239="",B239,INDEX('Changes Log'!$D:$D,C239)))</f>
        <v>John</v>
      </c>
      <c r="E239">
        <f t="shared" si="9"/>
        <v>0</v>
      </c>
      <c r="F239" t="str">
        <f>IF(C239="","",INDEX('Changes Log'!$E:$E,C239))</f>
        <v/>
      </c>
      <c r="G239" t="str">
        <f>IF(A239="","",IF(AND(E239=1,F239&lt;&gt;Lists!$Q$2),B239,""))</f>
        <v/>
      </c>
      <c r="H239" t="str">
        <f t="shared" si="10"/>
        <v>John</v>
      </c>
    </row>
    <row r="240" spans="1:8" x14ac:dyDescent="0.35">
      <c r="A240" s="51">
        <f t="shared" si="11"/>
        <v>46473</v>
      </c>
      <c r="B240" t="str">
        <f>IF(OR(A240="",Setup!$C$14=""),"",INDEX(Setup!$C$24:$I$25,INT(MOD(A240-Setup!$C$14,14)/7)+1,MOD(MOD(A240-Setup!$C$14,14),7)+1))</f>
        <v>John</v>
      </c>
      <c r="C240" t="str">
        <f>IF(A240="","",IFERROR(LOOKUP(2,1/(ISNUMBER('Changes Log'!$B$6:$B$505)*('Changes Log'!$B$6:$B$505&lt;=A240)*(((ISNUMBER('Changes Log'!$C$6:$C$505)*('Changes Log'!$C$6:$C$505&gt;=A240))+(('Changes Log'!$C$6:$C$505="")*('Changes Log'!$B$6:$B$505=A240)))&gt;0)*('Changes Log'!$D$6:$D$505&lt;&gt;"")),ROW('Changes Log'!$B$6:$B$505)),""))</f>
        <v/>
      </c>
      <c r="D240" t="str">
        <f>IF(A240="","",IF(C240="",B240,INDEX('Changes Log'!$D:$D,C240)))</f>
        <v>John</v>
      </c>
      <c r="E240">
        <f t="shared" si="9"/>
        <v>0</v>
      </c>
      <c r="F240" t="str">
        <f>IF(C240="","",INDEX('Changes Log'!$E:$E,C240))</f>
        <v/>
      </c>
      <c r="G240" t="str">
        <f>IF(A240="","",IF(AND(E240=1,F240&lt;&gt;Lists!$Q$2),B240,""))</f>
        <v/>
      </c>
      <c r="H240" t="str">
        <f t="shared" si="10"/>
        <v>John</v>
      </c>
    </row>
    <row r="241" spans="1:8" x14ac:dyDescent="0.35">
      <c r="A241" s="51">
        <f t="shared" si="11"/>
        <v>46474</v>
      </c>
      <c r="B241" t="str">
        <f>IF(OR(A241="",Setup!$C$14=""),"",INDEX(Setup!$C$24:$I$25,INT(MOD(A241-Setup!$C$14,14)/7)+1,MOD(MOD(A241-Setup!$C$14,14),7)+1))</f>
        <v>John</v>
      </c>
      <c r="C241" t="str">
        <f>IF(A241="","",IFERROR(LOOKUP(2,1/(ISNUMBER('Changes Log'!$B$6:$B$505)*('Changes Log'!$B$6:$B$505&lt;=A241)*(((ISNUMBER('Changes Log'!$C$6:$C$505)*('Changes Log'!$C$6:$C$505&gt;=A241))+(('Changes Log'!$C$6:$C$505="")*('Changes Log'!$B$6:$B$505=A241)))&gt;0)*('Changes Log'!$D$6:$D$505&lt;&gt;"")),ROW('Changes Log'!$B$6:$B$505)),""))</f>
        <v/>
      </c>
      <c r="D241" t="str">
        <f>IF(A241="","",IF(C241="",B241,INDEX('Changes Log'!$D:$D,C241)))</f>
        <v>John</v>
      </c>
      <c r="E241">
        <f t="shared" si="9"/>
        <v>0</v>
      </c>
      <c r="F241" t="str">
        <f>IF(C241="","",INDEX('Changes Log'!$E:$E,C241))</f>
        <v/>
      </c>
      <c r="G241" t="str">
        <f>IF(A241="","",IF(AND(E241=1,F241&lt;&gt;Lists!$Q$2),B241,""))</f>
        <v/>
      </c>
      <c r="H241" t="str">
        <f t="shared" si="10"/>
        <v>John</v>
      </c>
    </row>
    <row r="242" spans="1:8" x14ac:dyDescent="0.35">
      <c r="A242" s="51">
        <f t="shared" si="11"/>
        <v>46475</v>
      </c>
      <c r="B242" t="str">
        <f>IF(OR(A242="",Setup!$C$14=""),"",INDEX(Setup!$C$24:$I$25,INT(MOD(A242-Setup!$C$14,14)/7)+1,MOD(MOD(A242-Setup!$C$14,14),7)+1))</f>
        <v>Jane</v>
      </c>
      <c r="C242" t="str">
        <f>IF(A242="","",IFERROR(LOOKUP(2,1/(ISNUMBER('Changes Log'!$B$6:$B$505)*('Changes Log'!$B$6:$B$505&lt;=A242)*(((ISNUMBER('Changes Log'!$C$6:$C$505)*('Changes Log'!$C$6:$C$505&gt;=A242))+(('Changes Log'!$C$6:$C$505="")*('Changes Log'!$B$6:$B$505=A242)))&gt;0)*('Changes Log'!$D$6:$D$505&lt;&gt;"")),ROW('Changes Log'!$B$6:$B$505)),""))</f>
        <v/>
      </c>
      <c r="D242" t="str">
        <f>IF(A242="","",IF(C242="",B242,INDEX('Changes Log'!$D:$D,C242)))</f>
        <v>Jane</v>
      </c>
      <c r="E242">
        <f t="shared" si="9"/>
        <v>0</v>
      </c>
      <c r="F242" t="str">
        <f>IF(C242="","",INDEX('Changes Log'!$E:$E,C242))</f>
        <v/>
      </c>
      <c r="G242" t="str">
        <f>IF(A242="","",IF(AND(E242=1,F242&lt;&gt;Lists!$Q$2),B242,""))</f>
        <v/>
      </c>
      <c r="H242" t="str">
        <f t="shared" si="10"/>
        <v>Jane</v>
      </c>
    </row>
    <row r="243" spans="1:8" x14ac:dyDescent="0.35">
      <c r="A243" s="51">
        <f t="shared" si="11"/>
        <v>46476</v>
      </c>
      <c r="B243" t="str">
        <f>IF(OR(A243="",Setup!$C$14=""),"",INDEX(Setup!$C$24:$I$25,INT(MOD(A243-Setup!$C$14,14)/7)+1,MOD(MOD(A243-Setup!$C$14,14),7)+1))</f>
        <v>Jane</v>
      </c>
      <c r="C243" t="str">
        <f>IF(A243="","",IFERROR(LOOKUP(2,1/(ISNUMBER('Changes Log'!$B$6:$B$505)*('Changes Log'!$B$6:$B$505&lt;=A243)*(((ISNUMBER('Changes Log'!$C$6:$C$505)*('Changes Log'!$C$6:$C$505&gt;=A243))+(('Changes Log'!$C$6:$C$505="")*('Changes Log'!$B$6:$B$505=A243)))&gt;0)*('Changes Log'!$D$6:$D$505&lt;&gt;"")),ROW('Changes Log'!$B$6:$B$505)),""))</f>
        <v/>
      </c>
      <c r="D243" t="str">
        <f>IF(A243="","",IF(C243="",B243,INDEX('Changes Log'!$D:$D,C243)))</f>
        <v>Jane</v>
      </c>
      <c r="E243">
        <f t="shared" si="9"/>
        <v>0</v>
      </c>
      <c r="F243" t="str">
        <f>IF(C243="","",INDEX('Changes Log'!$E:$E,C243))</f>
        <v/>
      </c>
      <c r="G243" t="str">
        <f>IF(A243="","",IF(AND(E243=1,F243&lt;&gt;Lists!$Q$2),B243,""))</f>
        <v/>
      </c>
      <c r="H243" t="str">
        <f t="shared" si="10"/>
        <v>Jane</v>
      </c>
    </row>
    <row r="244" spans="1:8" x14ac:dyDescent="0.35">
      <c r="A244" s="51">
        <f t="shared" si="11"/>
        <v>46477</v>
      </c>
      <c r="B244" t="str">
        <f>IF(OR(A244="",Setup!$C$14=""),"",INDEX(Setup!$C$24:$I$25,INT(MOD(A244-Setup!$C$14,14)/7)+1,MOD(MOD(A244-Setup!$C$14,14),7)+1))</f>
        <v>John</v>
      </c>
      <c r="C244" t="str">
        <f>IF(A244="","",IFERROR(LOOKUP(2,1/(ISNUMBER('Changes Log'!$B$6:$B$505)*('Changes Log'!$B$6:$B$505&lt;=A244)*(((ISNUMBER('Changes Log'!$C$6:$C$505)*('Changes Log'!$C$6:$C$505&gt;=A244))+(('Changes Log'!$C$6:$C$505="")*('Changes Log'!$B$6:$B$505=A244)))&gt;0)*('Changes Log'!$D$6:$D$505&lt;&gt;"")),ROW('Changes Log'!$B$6:$B$505)),""))</f>
        <v/>
      </c>
      <c r="D244" t="str">
        <f>IF(A244="","",IF(C244="",B244,INDEX('Changes Log'!$D:$D,C244)))</f>
        <v>John</v>
      </c>
      <c r="E244">
        <f t="shared" si="9"/>
        <v>0</v>
      </c>
      <c r="F244" t="str">
        <f>IF(C244="","",INDEX('Changes Log'!$E:$E,C244))</f>
        <v/>
      </c>
      <c r="G244" t="str">
        <f>IF(A244="","",IF(AND(E244=1,F244&lt;&gt;Lists!$Q$2),B244,""))</f>
        <v/>
      </c>
      <c r="H244" t="str">
        <f t="shared" si="10"/>
        <v>John</v>
      </c>
    </row>
    <row r="245" spans="1:8" x14ac:dyDescent="0.35">
      <c r="A245" s="51">
        <f t="shared" si="11"/>
        <v>46478</v>
      </c>
      <c r="B245" t="str">
        <f>IF(OR(A245="",Setup!$C$14=""),"",INDEX(Setup!$C$24:$I$25,INT(MOD(A245-Setup!$C$14,14)/7)+1,MOD(MOD(A245-Setup!$C$14,14),7)+1))</f>
        <v>John</v>
      </c>
      <c r="C245" t="str">
        <f>IF(A245="","",IFERROR(LOOKUP(2,1/(ISNUMBER('Changes Log'!$B$6:$B$505)*('Changes Log'!$B$6:$B$505&lt;=A245)*(((ISNUMBER('Changes Log'!$C$6:$C$505)*('Changes Log'!$C$6:$C$505&gt;=A245))+(('Changes Log'!$C$6:$C$505="")*('Changes Log'!$B$6:$B$505=A245)))&gt;0)*('Changes Log'!$D$6:$D$505&lt;&gt;"")),ROW('Changes Log'!$B$6:$B$505)),""))</f>
        <v/>
      </c>
      <c r="D245" t="str">
        <f>IF(A245="","",IF(C245="",B245,INDEX('Changes Log'!$D:$D,C245)))</f>
        <v>John</v>
      </c>
      <c r="E245">
        <f t="shared" si="9"/>
        <v>0</v>
      </c>
      <c r="F245" t="str">
        <f>IF(C245="","",INDEX('Changes Log'!$E:$E,C245))</f>
        <v/>
      </c>
      <c r="G245" t="str">
        <f>IF(A245="","",IF(AND(E245=1,F245&lt;&gt;Lists!$Q$2),B245,""))</f>
        <v/>
      </c>
      <c r="H245" t="str">
        <f t="shared" si="10"/>
        <v>John</v>
      </c>
    </row>
    <row r="246" spans="1:8" x14ac:dyDescent="0.35">
      <c r="A246" s="51">
        <f t="shared" si="11"/>
        <v>46479</v>
      </c>
      <c r="B246" t="str">
        <f>IF(OR(A246="",Setup!$C$14=""),"",INDEX(Setup!$C$24:$I$25,INT(MOD(A246-Setup!$C$14,14)/7)+1,MOD(MOD(A246-Setup!$C$14,14),7)+1))</f>
        <v>Jane</v>
      </c>
      <c r="C246" t="str">
        <f>IF(A246="","",IFERROR(LOOKUP(2,1/(ISNUMBER('Changes Log'!$B$6:$B$505)*('Changes Log'!$B$6:$B$505&lt;=A246)*(((ISNUMBER('Changes Log'!$C$6:$C$505)*('Changes Log'!$C$6:$C$505&gt;=A246))+(('Changes Log'!$C$6:$C$505="")*('Changes Log'!$B$6:$B$505=A246)))&gt;0)*('Changes Log'!$D$6:$D$505&lt;&gt;"")),ROW('Changes Log'!$B$6:$B$505)),""))</f>
        <v/>
      </c>
      <c r="D246" t="str">
        <f>IF(A246="","",IF(C246="",B246,INDEX('Changes Log'!$D:$D,C246)))</f>
        <v>Jane</v>
      </c>
      <c r="E246">
        <f t="shared" si="9"/>
        <v>0</v>
      </c>
      <c r="F246" t="str">
        <f>IF(C246="","",INDEX('Changes Log'!$E:$E,C246))</f>
        <v/>
      </c>
      <c r="G246" t="str">
        <f>IF(A246="","",IF(AND(E246=1,F246&lt;&gt;Lists!$Q$2),B246,""))</f>
        <v/>
      </c>
      <c r="H246" t="str">
        <f t="shared" si="10"/>
        <v>Jane</v>
      </c>
    </row>
    <row r="247" spans="1:8" x14ac:dyDescent="0.35">
      <c r="A247" s="51">
        <f t="shared" si="11"/>
        <v>46480</v>
      </c>
      <c r="B247" t="str">
        <f>IF(OR(A247="",Setup!$C$14=""),"",INDEX(Setup!$C$24:$I$25,INT(MOD(A247-Setup!$C$14,14)/7)+1,MOD(MOD(A247-Setup!$C$14,14),7)+1))</f>
        <v>Jane</v>
      </c>
      <c r="C247" t="str">
        <f>IF(A247="","",IFERROR(LOOKUP(2,1/(ISNUMBER('Changes Log'!$B$6:$B$505)*('Changes Log'!$B$6:$B$505&lt;=A247)*(((ISNUMBER('Changes Log'!$C$6:$C$505)*('Changes Log'!$C$6:$C$505&gt;=A247))+(('Changes Log'!$C$6:$C$505="")*('Changes Log'!$B$6:$B$505=A247)))&gt;0)*('Changes Log'!$D$6:$D$505&lt;&gt;"")),ROW('Changes Log'!$B$6:$B$505)),""))</f>
        <v/>
      </c>
      <c r="D247" t="str">
        <f>IF(A247="","",IF(C247="",B247,INDEX('Changes Log'!$D:$D,C247)))</f>
        <v>Jane</v>
      </c>
      <c r="E247">
        <f t="shared" si="9"/>
        <v>0</v>
      </c>
      <c r="F247" t="str">
        <f>IF(C247="","",INDEX('Changes Log'!$E:$E,C247))</f>
        <v/>
      </c>
      <c r="G247" t="str">
        <f>IF(A247="","",IF(AND(E247=1,F247&lt;&gt;Lists!$Q$2),B247,""))</f>
        <v/>
      </c>
      <c r="H247" t="str">
        <f t="shared" si="10"/>
        <v>Jane</v>
      </c>
    </row>
    <row r="248" spans="1:8" x14ac:dyDescent="0.35">
      <c r="A248" s="51">
        <f t="shared" si="11"/>
        <v>46481</v>
      </c>
      <c r="B248" t="str">
        <f>IF(OR(A248="",Setup!$C$14=""),"",INDEX(Setup!$C$24:$I$25,INT(MOD(A248-Setup!$C$14,14)/7)+1,MOD(MOD(A248-Setup!$C$14,14),7)+1))</f>
        <v>Jane</v>
      </c>
      <c r="C248" t="str">
        <f>IF(A248="","",IFERROR(LOOKUP(2,1/(ISNUMBER('Changes Log'!$B$6:$B$505)*('Changes Log'!$B$6:$B$505&lt;=A248)*(((ISNUMBER('Changes Log'!$C$6:$C$505)*('Changes Log'!$C$6:$C$505&gt;=A248))+(('Changes Log'!$C$6:$C$505="")*('Changes Log'!$B$6:$B$505=A248)))&gt;0)*('Changes Log'!$D$6:$D$505&lt;&gt;"")),ROW('Changes Log'!$B$6:$B$505)),""))</f>
        <v/>
      </c>
      <c r="D248" t="str">
        <f>IF(A248="","",IF(C248="",B248,INDEX('Changes Log'!$D:$D,C248)))</f>
        <v>Jane</v>
      </c>
      <c r="E248">
        <f t="shared" si="9"/>
        <v>0</v>
      </c>
      <c r="F248" t="str">
        <f>IF(C248="","",INDEX('Changes Log'!$E:$E,C248))</f>
        <v/>
      </c>
      <c r="G248" t="str">
        <f>IF(A248="","",IF(AND(E248=1,F248&lt;&gt;Lists!$Q$2),B248,""))</f>
        <v/>
      </c>
      <c r="H248" t="str">
        <f t="shared" si="10"/>
        <v>Jane</v>
      </c>
    </row>
    <row r="249" spans="1:8" x14ac:dyDescent="0.35">
      <c r="A249" s="51">
        <f t="shared" si="11"/>
        <v>46482</v>
      </c>
      <c r="B249" t="str">
        <f>IF(OR(A249="",Setup!$C$14=""),"",INDEX(Setup!$C$24:$I$25,INT(MOD(A249-Setup!$C$14,14)/7)+1,MOD(MOD(A249-Setup!$C$14,14),7)+1))</f>
        <v>John</v>
      </c>
      <c r="C249" t="str">
        <f>IF(A249="","",IFERROR(LOOKUP(2,1/(ISNUMBER('Changes Log'!$B$6:$B$505)*('Changes Log'!$B$6:$B$505&lt;=A249)*(((ISNUMBER('Changes Log'!$C$6:$C$505)*('Changes Log'!$C$6:$C$505&gt;=A249))+(('Changes Log'!$C$6:$C$505="")*('Changes Log'!$B$6:$B$505=A249)))&gt;0)*('Changes Log'!$D$6:$D$505&lt;&gt;"")),ROW('Changes Log'!$B$6:$B$505)),""))</f>
        <v/>
      </c>
      <c r="D249" t="str">
        <f>IF(A249="","",IF(C249="",B249,INDEX('Changes Log'!$D:$D,C249)))</f>
        <v>John</v>
      </c>
      <c r="E249">
        <f t="shared" si="9"/>
        <v>0</v>
      </c>
      <c r="F249" t="str">
        <f>IF(C249="","",INDEX('Changes Log'!$E:$E,C249))</f>
        <v/>
      </c>
      <c r="G249" t="str">
        <f>IF(A249="","",IF(AND(E249=1,F249&lt;&gt;Lists!$Q$2),B249,""))</f>
        <v/>
      </c>
      <c r="H249" t="str">
        <f t="shared" si="10"/>
        <v>John</v>
      </c>
    </row>
    <row r="250" spans="1:8" x14ac:dyDescent="0.35">
      <c r="A250" s="51">
        <f t="shared" si="11"/>
        <v>46483</v>
      </c>
      <c r="B250" t="str">
        <f>IF(OR(A250="",Setup!$C$14=""),"",INDEX(Setup!$C$24:$I$25,INT(MOD(A250-Setup!$C$14,14)/7)+1,MOD(MOD(A250-Setup!$C$14,14),7)+1))</f>
        <v>John</v>
      </c>
      <c r="C250" t="str">
        <f>IF(A250="","",IFERROR(LOOKUP(2,1/(ISNUMBER('Changes Log'!$B$6:$B$505)*('Changes Log'!$B$6:$B$505&lt;=A250)*(((ISNUMBER('Changes Log'!$C$6:$C$505)*('Changes Log'!$C$6:$C$505&gt;=A250))+(('Changes Log'!$C$6:$C$505="")*('Changes Log'!$B$6:$B$505=A250)))&gt;0)*('Changes Log'!$D$6:$D$505&lt;&gt;"")),ROW('Changes Log'!$B$6:$B$505)),""))</f>
        <v/>
      </c>
      <c r="D250" t="str">
        <f>IF(A250="","",IF(C250="",B250,INDEX('Changes Log'!$D:$D,C250)))</f>
        <v>John</v>
      </c>
      <c r="E250">
        <f t="shared" si="9"/>
        <v>0</v>
      </c>
      <c r="F250" t="str">
        <f>IF(C250="","",INDEX('Changes Log'!$E:$E,C250))</f>
        <v/>
      </c>
      <c r="G250" t="str">
        <f>IF(A250="","",IF(AND(E250=1,F250&lt;&gt;Lists!$Q$2),B250,""))</f>
        <v/>
      </c>
      <c r="H250" t="str">
        <f t="shared" si="10"/>
        <v>John</v>
      </c>
    </row>
    <row r="251" spans="1:8" x14ac:dyDescent="0.35">
      <c r="A251" s="51">
        <f t="shared" si="11"/>
        <v>46484</v>
      </c>
      <c r="B251" t="str">
        <f>IF(OR(A251="",Setup!$C$14=""),"",INDEX(Setup!$C$24:$I$25,INT(MOD(A251-Setup!$C$14,14)/7)+1,MOD(MOD(A251-Setup!$C$14,14),7)+1))</f>
        <v>Jane</v>
      </c>
      <c r="C251" t="str">
        <f>IF(A251="","",IFERROR(LOOKUP(2,1/(ISNUMBER('Changes Log'!$B$6:$B$505)*('Changes Log'!$B$6:$B$505&lt;=A251)*(((ISNUMBER('Changes Log'!$C$6:$C$505)*('Changes Log'!$C$6:$C$505&gt;=A251))+(('Changes Log'!$C$6:$C$505="")*('Changes Log'!$B$6:$B$505=A251)))&gt;0)*('Changes Log'!$D$6:$D$505&lt;&gt;"")),ROW('Changes Log'!$B$6:$B$505)),""))</f>
        <v/>
      </c>
      <c r="D251" t="str">
        <f>IF(A251="","",IF(C251="",B251,INDEX('Changes Log'!$D:$D,C251)))</f>
        <v>Jane</v>
      </c>
      <c r="E251">
        <f t="shared" si="9"/>
        <v>0</v>
      </c>
      <c r="F251" t="str">
        <f>IF(C251="","",INDEX('Changes Log'!$E:$E,C251))</f>
        <v/>
      </c>
      <c r="G251" t="str">
        <f>IF(A251="","",IF(AND(E251=1,F251&lt;&gt;Lists!$Q$2),B251,""))</f>
        <v/>
      </c>
      <c r="H251" t="str">
        <f t="shared" si="10"/>
        <v>Jane</v>
      </c>
    </row>
    <row r="252" spans="1:8" x14ac:dyDescent="0.35">
      <c r="A252" s="51">
        <f t="shared" si="11"/>
        <v>46485</v>
      </c>
      <c r="B252" t="str">
        <f>IF(OR(A252="",Setup!$C$14=""),"",INDEX(Setup!$C$24:$I$25,INT(MOD(A252-Setup!$C$14,14)/7)+1,MOD(MOD(A252-Setup!$C$14,14),7)+1))</f>
        <v>Jane</v>
      </c>
      <c r="C252" t="str">
        <f>IF(A252="","",IFERROR(LOOKUP(2,1/(ISNUMBER('Changes Log'!$B$6:$B$505)*('Changes Log'!$B$6:$B$505&lt;=A252)*(((ISNUMBER('Changes Log'!$C$6:$C$505)*('Changes Log'!$C$6:$C$505&gt;=A252))+(('Changes Log'!$C$6:$C$505="")*('Changes Log'!$B$6:$B$505=A252)))&gt;0)*('Changes Log'!$D$6:$D$505&lt;&gt;"")),ROW('Changes Log'!$B$6:$B$505)),""))</f>
        <v/>
      </c>
      <c r="D252" t="str">
        <f>IF(A252="","",IF(C252="",B252,INDEX('Changes Log'!$D:$D,C252)))</f>
        <v>Jane</v>
      </c>
      <c r="E252">
        <f t="shared" si="9"/>
        <v>0</v>
      </c>
      <c r="F252" t="str">
        <f>IF(C252="","",INDEX('Changes Log'!$E:$E,C252))</f>
        <v/>
      </c>
      <c r="G252" t="str">
        <f>IF(A252="","",IF(AND(E252=1,F252&lt;&gt;Lists!$Q$2),B252,""))</f>
        <v/>
      </c>
      <c r="H252" t="str">
        <f t="shared" si="10"/>
        <v>Jane</v>
      </c>
    </row>
    <row r="253" spans="1:8" x14ac:dyDescent="0.35">
      <c r="A253" s="51">
        <f t="shared" si="11"/>
        <v>46486</v>
      </c>
      <c r="B253" t="str">
        <f>IF(OR(A253="",Setup!$C$14=""),"",INDEX(Setup!$C$24:$I$25,INT(MOD(A253-Setup!$C$14,14)/7)+1,MOD(MOD(A253-Setup!$C$14,14),7)+1))</f>
        <v>John</v>
      </c>
      <c r="C253" t="str">
        <f>IF(A253="","",IFERROR(LOOKUP(2,1/(ISNUMBER('Changes Log'!$B$6:$B$505)*('Changes Log'!$B$6:$B$505&lt;=A253)*(((ISNUMBER('Changes Log'!$C$6:$C$505)*('Changes Log'!$C$6:$C$505&gt;=A253))+(('Changes Log'!$C$6:$C$505="")*('Changes Log'!$B$6:$B$505=A253)))&gt;0)*('Changes Log'!$D$6:$D$505&lt;&gt;"")),ROW('Changes Log'!$B$6:$B$505)),""))</f>
        <v/>
      </c>
      <c r="D253" t="str">
        <f>IF(A253="","",IF(C253="",B253,INDEX('Changes Log'!$D:$D,C253)))</f>
        <v>John</v>
      </c>
      <c r="E253">
        <f t="shared" si="9"/>
        <v>0</v>
      </c>
      <c r="F253" t="str">
        <f>IF(C253="","",INDEX('Changes Log'!$E:$E,C253))</f>
        <v/>
      </c>
      <c r="G253" t="str">
        <f>IF(A253="","",IF(AND(E253=1,F253&lt;&gt;Lists!$Q$2),B253,""))</f>
        <v/>
      </c>
      <c r="H253" t="str">
        <f t="shared" si="10"/>
        <v>John</v>
      </c>
    </row>
    <row r="254" spans="1:8" x14ac:dyDescent="0.35">
      <c r="A254" s="51">
        <f t="shared" si="11"/>
        <v>46487</v>
      </c>
      <c r="B254" t="str">
        <f>IF(OR(A254="",Setup!$C$14=""),"",INDEX(Setup!$C$24:$I$25,INT(MOD(A254-Setup!$C$14,14)/7)+1,MOD(MOD(A254-Setup!$C$14,14),7)+1))</f>
        <v>John</v>
      </c>
      <c r="C254" t="str">
        <f>IF(A254="","",IFERROR(LOOKUP(2,1/(ISNUMBER('Changes Log'!$B$6:$B$505)*('Changes Log'!$B$6:$B$505&lt;=A254)*(((ISNUMBER('Changes Log'!$C$6:$C$505)*('Changes Log'!$C$6:$C$505&gt;=A254))+(('Changes Log'!$C$6:$C$505="")*('Changes Log'!$B$6:$B$505=A254)))&gt;0)*('Changes Log'!$D$6:$D$505&lt;&gt;"")),ROW('Changes Log'!$B$6:$B$505)),""))</f>
        <v/>
      </c>
      <c r="D254" t="str">
        <f>IF(A254="","",IF(C254="",B254,INDEX('Changes Log'!$D:$D,C254)))</f>
        <v>John</v>
      </c>
      <c r="E254">
        <f t="shared" si="9"/>
        <v>0</v>
      </c>
      <c r="F254" t="str">
        <f>IF(C254="","",INDEX('Changes Log'!$E:$E,C254))</f>
        <v/>
      </c>
      <c r="G254" t="str">
        <f>IF(A254="","",IF(AND(E254=1,F254&lt;&gt;Lists!$Q$2),B254,""))</f>
        <v/>
      </c>
      <c r="H254" t="str">
        <f t="shared" si="10"/>
        <v>John</v>
      </c>
    </row>
    <row r="255" spans="1:8" x14ac:dyDescent="0.35">
      <c r="A255" s="51">
        <f t="shared" si="11"/>
        <v>46488</v>
      </c>
      <c r="B255" t="str">
        <f>IF(OR(A255="",Setup!$C$14=""),"",INDEX(Setup!$C$24:$I$25,INT(MOD(A255-Setup!$C$14,14)/7)+1,MOD(MOD(A255-Setup!$C$14,14),7)+1))</f>
        <v>John</v>
      </c>
      <c r="C255" t="str">
        <f>IF(A255="","",IFERROR(LOOKUP(2,1/(ISNUMBER('Changes Log'!$B$6:$B$505)*('Changes Log'!$B$6:$B$505&lt;=A255)*(((ISNUMBER('Changes Log'!$C$6:$C$505)*('Changes Log'!$C$6:$C$505&gt;=A255))+(('Changes Log'!$C$6:$C$505="")*('Changes Log'!$B$6:$B$505=A255)))&gt;0)*('Changes Log'!$D$6:$D$505&lt;&gt;"")),ROW('Changes Log'!$B$6:$B$505)),""))</f>
        <v/>
      </c>
      <c r="D255" t="str">
        <f>IF(A255="","",IF(C255="",B255,INDEX('Changes Log'!$D:$D,C255)))</f>
        <v>John</v>
      </c>
      <c r="E255">
        <f t="shared" si="9"/>
        <v>0</v>
      </c>
      <c r="F255" t="str">
        <f>IF(C255="","",INDEX('Changes Log'!$E:$E,C255))</f>
        <v/>
      </c>
      <c r="G255" t="str">
        <f>IF(A255="","",IF(AND(E255=1,F255&lt;&gt;Lists!$Q$2),B255,""))</f>
        <v/>
      </c>
      <c r="H255" t="str">
        <f t="shared" si="10"/>
        <v>John</v>
      </c>
    </row>
    <row r="256" spans="1:8" x14ac:dyDescent="0.35">
      <c r="A256" s="51">
        <f t="shared" si="11"/>
        <v>46489</v>
      </c>
      <c r="B256" t="str">
        <f>IF(OR(A256="",Setup!$C$14=""),"",INDEX(Setup!$C$24:$I$25,INT(MOD(A256-Setup!$C$14,14)/7)+1,MOD(MOD(A256-Setup!$C$14,14),7)+1))</f>
        <v>Jane</v>
      </c>
      <c r="C256" t="str">
        <f>IF(A256="","",IFERROR(LOOKUP(2,1/(ISNUMBER('Changes Log'!$B$6:$B$505)*('Changes Log'!$B$6:$B$505&lt;=A256)*(((ISNUMBER('Changes Log'!$C$6:$C$505)*('Changes Log'!$C$6:$C$505&gt;=A256))+(('Changes Log'!$C$6:$C$505="")*('Changes Log'!$B$6:$B$505=A256)))&gt;0)*('Changes Log'!$D$6:$D$505&lt;&gt;"")),ROW('Changes Log'!$B$6:$B$505)),""))</f>
        <v/>
      </c>
      <c r="D256" t="str">
        <f>IF(A256="","",IF(C256="",B256,INDEX('Changes Log'!$D:$D,C256)))</f>
        <v>Jane</v>
      </c>
      <c r="E256">
        <f t="shared" si="9"/>
        <v>0</v>
      </c>
      <c r="F256" t="str">
        <f>IF(C256="","",INDEX('Changes Log'!$E:$E,C256))</f>
        <v/>
      </c>
      <c r="G256" t="str">
        <f>IF(A256="","",IF(AND(E256=1,F256&lt;&gt;Lists!$Q$2),B256,""))</f>
        <v/>
      </c>
      <c r="H256" t="str">
        <f t="shared" si="10"/>
        <v>Jane</v>
      </c>
    </row>
    <row r="257" spans="1:8" x14ac:dyDescent="0.35">
      <c r="A257" s="51">
        <f t="shared" si="11"/>
        <v>46490</v>
      </c>
      <c r="B257" t="str">
        <f>IF(OR(A257="",Setup!$C$14=""),"",INDEX(Setup!$C$24:$I$25,INT(MOD(A257-Setup!$C$14,14)/7)+1,MOD(MOD(A257-Setup!$C$14,14),7)+1))</f>
        <v>Jane</v>
      </c>
      <c r="C257" t="str">
        <f>IF(A257="","",IFERROR(LOOKUP(2,1/(ISNUMBER('Changes Log'!$B$6:$B$505)*('Changes Log'!$B$6:$B$505&lt;=A257)*(((ISNUMBER('Changes Log'!$C$6:$C$505)*('Changes Log'!$C$6:$C$505&gt;=A257))+(('Changes Log'!$C$6:$C$505="")*('Changes Log'!$B$6:$B$505=A257)))&gt;0)*('Changes Log'!$D$6:$D$505&lt;&gt;"")),ROW('Changes Log'!$B$6:$B$505)),""))</f>
        <v/>
      </c>
      <c r="D257" t="str">
        <f>IF(A257="","",IF(C257="",B257,INDEX('Changes Log'!$D:$D,C257)))</f>
        <v>Jane</v>
      </c>
      <c r="E257">
        <f t="shared" si="9"/>
        <v>0</v>
      </c>
      <c r="F257" t="str">
        <f>IF(C257="","",INDEX('Changes Log'!$E:$E,C257))</f>
        <v/>
      </c>
      <c r="G257" t="str">
        <f>IF(A257="","",IF(AND(E257=1,F257&lt;&gt;Lists!$Q$2),B257,""))</f>
        <v/>
      </c>
      <c r="H257" t="str">
        <f t="shared" si="10"/>
        <v>Jane</v>
      </c>
    </row>
    <row r="258" spans="1:8" x14ac:dyDescent="0.35">
      <c r="A258" s="51">
        <f t="shared" si="11"/>
        <v>46491</v>
      </c>
      <c r="B258" t="str">
        <f>IF(OR(A258="",Setup!$C$14=""),"",INDEX(Setup!$C$24:$I$25,INT(MOD(A258-Setup!$C$14,14)/7)+1,MOD(MOD(A258-Setup!$C$14,14),7)+1))</f>
        <v>John</v>
      </c>
      <c r="C258" t="str">
        <f>IF(A258="","",IFERROR(LOOKUP(2,1/(ISNUMBER('Changes Log'!$B$6:$B$505)*('Changes Log'!$B$6:$B$505&lt;=A258)*(((ISNUMBER('Changes Log'!$C$6:$C$505)*('Changes Log'!$C$6:$C$505&gt;=A258))+(('Changes Log'!$C$6:$C$505="")*('Changes Log'!$B$6:$B$505=A258)))&gt;0)*('Changes Log'!$D$6:$D$505&lt;&gt;"")),ROW('Changes Log'!$B$6:$B$505)),""))</f>
        <v/>
      </c>
      <c r="D258" t="str">
        <f>IF(A258="","",IF(C258="",B258,INDEX('Changes Log'!$D:$D,C258)))</f>
        <v>John</v>
      </c>
      <c r="E258">
        <f t="shared" ref="E258:E321" si="12">IF(A258="","",IF(D258&lt;&gt;B258,1,0))</f>
        <v>0</v>
      </c>
      <c r="F258" t="str">
        <f>IF(C258="","",INDEX('Changes Log'!$E:$E,C258))</f>
        <v/>
      </c>
      <c r="G258" t="str">
        <f>IF(A258="","",IF(AND(E258=1,F258&lt;&gt;Lists!$Q$2),B258,""))</f>
        <v/>
      </c>
      <c r="H258" t="str">
        <f t="shared" ref="H258:H321" si="13">IF(A258="","",D258&amp;IF(E258=1," *",""))</f>
        <v>John</v>
      </c>
    </row>
    <row r="259" spans="1:8" x14ac:dyDescent="0.35">
      <c r="A259" s="51">
        <f t="shared" ref="A259:A322" si="14">IF(A258="","",IF(A258+1&gt;$K$1,"",A258+1))</f>
        <v>46492</v>
      </c>
      <c r="B259" t="str">
        <f>IF(OR(A259="",Setup!$C$14=""),"",INDEX(Setup!$C$24:$I$25,INT(MOD(A259-Setup!$C$14,14)/7)+1,MOD(MOD(A259-Setup!$C$14,14),7)+1))</f>
        <v>John</v>
      </c>
      <c r="C259" t="str">
        <f>IF(A259="","",IFERROR(LOOKUP(2,1/(ISNUMBER('Changes Log'!$B$6:$B$505)*('Changes Log'!$B$6:$B$505&lt;=A259)*(((ISNUMBER('Changes Log'!$C$6:$C$505)*('Changes Log'!$C$6:$C$505&gt;=A259))+(('Changes Log'!$C$6:$C$505="")*('Changes Log'!$B$6:$B$505=A259)))&gt;0)*('Changes Log'!$D$6:$D$505&lt;&gt;"")),ROW('Changes Log'!$B$6:$B$505)),""))</f>
        <v/>
      </c>
      <c r="D259" t="str">
        <f>IF(A259="","",IF(C259="",B259,INDEX('Changes Log'!$D:$D,C259)))</f>
        <v>John</v>
      </c>
      <c r="E259">
        <f t="shared" si="12"/>
        <v>0</v>
      </c>
      <c r="F259" t="str">
        <f>IF(C259="","",INDEX('Changes Log'!$E:$E,C259))</f>
        <v/>
      </c>
      <c r="G259" t="str">
        <f>IF(A259="","",IF(AND(E259=1,F259&lt;&gt;Lists!$Q$2),B259,""))</f>
        <v/>
      </c>
      <c r="H259" t="str">
        <f t="shared" si="13"/>
        <v>John</v>
      </c>
    </row>
    <row r="260" spans="1:8" x14ac:dyDescent="0.35">
      <c r="A260" s="51">
        <f t="shared" si="14"/>
        <v>46493</v>
      </c>
      <c r="B260" t="str">
        <f>IF(OR(A260="",Setup!$C$14=""),"",INDEX(Setup!$C$24:$I$25,INT(MOD(A260-Setup!$C$14,14)/7)+1,MOD(MOD(A260-Setup!$C$14,14),7)+1))</f>
        <v>Jane</v>
      </c>
      <c r="C260" t="str">
        <f>IF(A260="","",IFERROR(LOOKUP(2,1/(ISNUMBER('Changes Log'!$B$6:$B$505)*('Changes Log'!$B$6:$B$505&lt;=A260)*(((ISNUMBER('Changes Log'!$C$6:$C$505)*('Changes Log'!$C$6:$C$505&gt;=A260))+(('Changes Log'!$C$6:$C$505="")*('Changes Log'!$B$6:$B$505=A260)))&gt;0)*('Changes Log'!$D$6:$D$505&lt;&gt;"")),ROW('Changes Log'!$B$6:$B$505)),""))</f>
        <v/>
      </c>
      <c r="D260" t="str">
        <f>IF(A260="","",IF(C260="",B260,INDEX('Changes Log'!$D:$D,C260)))</f>
        <v>Jane</v>
      </c>
      <c r="E260">
        <f t="shared" si="12"/>
        <v>0</v>
      </c>
      <c r="F260" t="str">
        <f>IF(C260="","",INDEX('Changes Log'!$E:$E,C260))</f>
        <v/>
      </c>
      <c r="G260" t="str">
        <f>IF(A260="","",IF(AND(E260=1,F260&lt;&gt;Lists!$Q$2),B260,""))</f>
        <v/>
      </c>
      <c r="H260" t="str">
        <f t="shared" si="13"/>
        <v>Jane</v>
      </c>
    </row>
    <row r="261" spans="1:8" x14ac:dyDescent="0.35">
      <c r="A261" s="51">
        <f t="shared" si="14"/>
        <v>46494</v>
      </c>
      <c r="B261" t="str">
        <f>IF(OR(A261="",Setup!$C$14=""),"",INDEX(Setup!$C$24:$I$25,INT(MOD(A261-Setup!$C$14,14)/7)+1,MOD(MOD(A261-Setup!$C$14,14),7)+1))</f>
        <v>Jane</v>
      </c>
      <c r="C261" t="str">
        <f>IF(A261="","",IFERROR(LOOKUP(2,1/(ISNUMBER('Changes Log'!$B$6:$B$505)*('Changes Log'!$B$6:$B$505&lt;=A261)*(((ISNUMBER('Changes Log'!$C$6:$C$505)*('Changes Log'!$C$6:$C$505&gt;=A261))+(('Changes Log'!$C$6:$C$505="")*('Changes Log'!$B$6:$B$505=A261)))&gt;0)*('Changes Log'!$D$6:$D$505&lt;&gt;"")),ROW('Changes Log'!$B$6:$B$505)),""))</f>
        <v/>
      </c>
      <c r="D261" t="str">
        <f>IF(A261="","",IF(C261="",B261,INDEX('Changes Log'!$D:$D,C261)))</f>
        <v>Jane</v>
      </c>
      <c r="E261">
        <f t="shared" si="12"/>
        <v>0</v>
      </c>
      <c r="F261" t="str">
        <f>IF(C261="","",INDEX('Changes Log'!$E:$E,C261))</f>
        <v/>
      </c>
      <c r="G261" t="str">
        <f>IF(A261="","",IF(AND(E261=1,F261&lt;&gt;Lists!$Q$2),B261,""))</f>
        <v/>
      </c>
      <c r="H261" t="str">
        <f t="shared" si="13"/>
        <v>Jane</v>
      </c>
    </row>
    <row r="262" spans="1:8" x14ac:dyDescent="0.35">
      <c r="A262" s="51">
        <f t="shared" si="14"/>
        <v>46495</v>
      </c>
      <c r="B262" t="str">
        <f>IF(OR(A262="",Setup!$C$14=""),"",INDEX(Setup!$C$24:$I$25,INT(MOD(A262-Setup!$C$14,14)/7)+1,MOD(MOD(A262-Setup!$C$14,14),7)+1))</f>
        <v>Jane</v>
      </c>
      <c r="C262" t="str">
        <f>IF(A262="","",IFERROR(LOOKUP(2,1/(ISNUMBER('Changes Log'!$B$6:$B$505)*('Changes Log'!$B$6:$B$505&lt;=A262)*(((ISNUMBER('Changes Log'!$C$6:$C$505)*('Changes Log'!$C$6:$C$505&gt;=A262))+(('Changes Log'!$C$6:$C$505="")*('Changes Log'!$B$6:$B$505=A262)))&gt;0)*('Changes Log'!$D$6:$D$505&lt;&gt;"")),ROW('Changes Log'!$B$6:$B$505)),""))</f>
        <v/>
      </c>
      <c r="D262" t="str">
        <f>IF(A262="","",IF(C262="",B262,INDEX('Changes Log'!$D:$D,C262)))</f>
        <v>Jane</v>
      </c>
      <c r="E262">
        <f t="shared" si="12"/>
        <v>0</v>
      </c>
      <c r="F262" t="str">
        <f>IF(C262="","",INDEX('Changes Log'!$E:$E,C262))</f>
        <v/>
      </c>
      <c r="G262" t="str">
        <f>IF(A262="","",IF(AND(E262=1,F262&lt;&gt;Lists!$Q$2),B262,""))</f>
        <v/>
      </c>
      <c r="H262" t="str">
        <f t="shared" si="13"/>
        <v>Jane</v>
      </c>
    </row>
    <row r="263" spans="1:8" x14ac:dyDescent="0.35">
      <c r="A263" s="51">
        <f t="shared" si="14"/>
        <v>46496</v>
      </c>
      <c r="B263" t="str">
        <f>IF(OR(A263="",Setup!$C$14=""),"",INDEX(Setup!$C$24:$I$25,INT(MOD(A263-Setup!$C$14,14)/7)+1,MOD(MOD(A263-Setup!$C$14,14),7)+1))</f>
        <v>John</v>
      </c>
      <c r="C263" t="str">
        <f>IF(A263="","",IFERROR(LOOKUP(2,1/(ISNUMBER('Changes Log'!$B$6:$B$505)*('Changes Log'!$B$6:$B$505&lt;=A263)*(((ISNUMBER('Changes Log'!$C$6:$C$505)*('Changes Log'!$C$6:$C$505&gt;=A263))+(('Changes Log'!$C$6:$C$505="")*('Changes Log'!$B$6:$B$505=A263)))&gt;0)*('Changes Log'!$D$6:$D$505&lt;&gt;"")),ROW('Changes Log'!$B$6:$B$505)),""))</f>
        <v/>
      </c>
      <c r="D263" t="str">
        <f>IF(A263="","",IF(C263="",B263,INDEX('Changes Log'!$D:$D,C263)))</f>
        <v>John</v>
      </c>
      <c r="E263">
        <f t="shared" si="12"/>
        <v>0</v>
      </c>
      <c r="F263" t="str">
        <f>IF(C263="","",INDEX('Changes Log'!$E:$E,C263))</f>
        <v/>
      </c>
      <c r="G263" t="str">
        <f>IF(A263="","",IF(AND(E263=1,F263&lt;&gt;Lists!$Q$2),B263,""))</f>
        <v/>
      </c>
      <c r="H263" t="str">
        <f t="shared" si="13"/>
        <v>John</v>
      </c>
    </row>
    <row r="264" spans="1:8" x14ac:dyDescent="0.35">
      <c r="A264" s="51">
        <f t="shared" si="14"/>
        <v>46497</v>
      </c>
      <c r="B264" t="str">
        <f>IF(OR(A264="",Setup!$C$14=""),"",INDEX(Setup!$C$24:$I$25,INT(MOD(A264-Setup!$C$14,14)/7)+1,MOD(MOD(A264-Setup!$C$14,14),7)+1))</f>
        <v>John</v>
      </c>
      <c r="C264" t="str">
        <f>IF(A264="","",IFERROR(LOOKUP(2,1/(ISNUMBER('Changes Log'!$B$6:$B$505)*('Changes Log'!$B$6:$B$505&lt;=A264)*(((ISNUMBER('Changes Log'!$C$6:$C$505)*('Changes Log'!$C$6:$C$505&gt;=A264))+(('Changes Log'!$C$6:$C$505="")*('Changes Log'!$B$6:$B$505=A264)))&gt;0)*('Changes Log'!$D$6:$D$505&lt;&gt;"")),ROW('Changes Log'!$B$6:$B$505)),""))</f>
        <v/>
      </c>
      <c r="D264" t="str">
        <f>IF(A264="","",IF(C264="",B264,INDEX('Changes Log'!$D:$D,C264)))</f>
        <v>John</v>
      </c>
      <c r="E264">
        <f t="shared" si="12"/>
        <v>0</v>
      </c>
      <c r="F264" t="str">
        <f>IF(C264="","",INDEX('Changes Log'!$E:$E,C264))</f>
        <v/>
      </c>
      <c r="G264" t="str">
        <f>IF(A264="","",IF(AND(E264=1,F264&lt;&gt;Lists!$Q$2),B264,""))</f>
        <v/>
      </c>
      <c r="H264" t="str">
        <f t="shared" si="13"/>
        <v>John</v>
      </c>
    </row>
    <row r="265" spans="1:8" x14ac:dyDescent="0.35">
      <c r="A265" s="51">
        <f t="shared" si="14"/>
        <v>46498</v>
      </c>
      <c r="B265" t="str">
        <f>IF(OR(A265="",Setup!$C$14=""),"",INDEX(Setup!$C$24:$I$25,INT(MOD(A265-Setup!$C$14,14)/7)+1,MOD(MOD(A265-Setup!$C$14,14),7)+1))</f>
        <v>Jane</v>
      </c>
      <c r="C265" t="str">
        <f>IF(A265="","",IFERROR(LOOKUP(2,1/(ISNUMBER('Changes Log'!$B$6:$B$505)*('Changes Log'!$B$6:$B$505&lt;=A265)*(((ISNUMBER('Changes Log'!$C$6:$C$505)*('Changes Log'!$C$6:$C$505&gt;=A265))+(('Changes Log'!$C$6:$C$505="")*('Changes Log'!$B$6:$B$505=A265)))&gt;0)*('Changes Log'!$D$6:$D$505&lt;&gt;"")),ROW('Changes Log'!$B$6:$B$505)),""))</f>
        <v/>
      </c>
      <c r="D265" t="str">
        <f>IF(A265="","",IF(C265="",B265,INDEX('Changes Log'!$D:$D,C265)))</f>
        <v>Jane</v>
      </c>
      <c r="E265">
        <f t="shared" si="12"/>
        <v>0</v>
      </c>
      <c r="F265" t="str">
        <f>IF(C265="","",INDEX('Changes Log'!$E:$E,C265))</f>
        <v/>
      </c>
      <c r="G265" t="str">
        <f>IF(A265="","",IF(AND(E265=1,F265&lt;&gt;Lists!$Q$2),B265,""))</f>
        <v/>
      </c>
      <c r="H265" t="str">
        <f t="shared" si="13"/>
        <v>Jane</v>
      </c>
    </row>
    <row r="266" spans="1:8" x14ac:dyDescent="0.35">
      <c r="A266" s="51">
        <f t="shared" si="14"/>
        <v>46499</v>
      </c>
      <c r="B266" t="str">
        <f>IF(OR(A266="",Setup!$C$14=""),"",INDEX(Setup!$C$24:$I$25,INT(MOD(A266-Setup!$C$14,14)/7)+1,MOD(MOD(A266-Setup!$C$14,14),7)+1))</f>
        <v>Jane</v>
      </c>
      <c r="C266" t="str">
        <f>IF(A266="","",IFERROR(LOOKUP(2,1/(ISNUMBER('Changes Log'!$B$6:$B$505)*('Changes Log'!$B$6:$B$505&lt;=A266)*(((ISNUMBER('Changes Log'!$C$6:$C$505)*('Changes Log'!$C$6:$C$505&gt;=A266))+(('Changes Log'!$C$6:$C$505="")*('Changes Log'!$B$6:$B$505=A266)))&gt;0)*('Changes Log'!$D$6:$D$505&lt;&gt;"")),ROW('Changes Log'!$B$6:$B$505)),""))</f>
        <v/>
      </c>
      <c r="D266" t="str">
        <f>IF(A266="","",IF(C266="",B266,INDEX('Changes Log'!$D:$D,C266)))</f>
        <v>Jane</v>
      </c>
      <c r="E266">
        <f t="shared" si="12"/>
        <v>0</v>
      </c>
      <c r="F266" t="str">
        <f>IF(C266="","",INDEX('Changes Log'!$E:$E,C266))</f>
        <v/>
      </c>
      <c r="G266" t="str">
        <f>IF(A266="","",IF(AND(E266=1,F266&lt;&gt;Lists!$Q$2),B266,""))</f>
        <v/>
      </c>
      <c r="H266" t="str">
        <f t="shared" si="13"/>
        <v>Jane</v>
      </c>
    </row>
    <row r="267" spans="1:8" x14ac:dyDescent="0.35">
      <c r="A267" s="51">
        <f t="shared" si="14"/>
        <v>46500</v>
      </c>
      <c r="B267" t="str">
        <f>IF(OR(A267="",Setup!$C$14=""),"",INDEX(Setup!$C$24:$I$25,INT(MOD(A267-Setup!$C$14,14)/7)+1,MOD(MOD(A267-Setup!$C$14,14),7)+1))</f>
        <v>John</v>
      </c>
      <c r="C267" t="str">
        <f>IF(A267="","",IFERROR(LOOKUP(2,1/(ISNUMBER('Changes Log'!$B$6:$B$505)*('Changes Log'!$B$6:$B$505&lt;=A267)*(((ISNUMBER('Changes Log'!$C$6:$C$505)*('Changes Log'!$C$6:$C$505&gt;=A267))+(('Changes Log'!$C$6:$C$505="")*('Changes Log'!$B$6:$B$505=A267)))&gt;0)*('Changes Log'!$D$6:$D$505&lt;&gt;"")),ROW('Changes Log'!$B$6:$B$505)),""))</f>
        <v/>
      </c>
      <c r="D267" t="str">
        <f>IF(A267="","",IF(C267="",B267,INDEX('Changes Log'!$D:$D,C267)))</f>
        <v>John</v>
      </c>
      <c r="E267">
        <f t="shared" si="12"/>
        <v>0</v>
      </c>
      <c r="F267" t="str">
        <f>IF(C267="","",INDEX('Changes Log'!$E:$E,C267))</f>
        <v/>
      </c>
      <c r="G267" t="str">
        <f>IF(A267="","",IF(AND(E267=1,F267&lt;&gt;Lists!$Q$2),B267,""))</f>
        <v/>
      </c>
      <c r="H267" t="str">
        <f t="shared" si="13"/>
        <v>John</v>
      </c>
    </row>
    <row r="268" spans="1:8" x14ac:dyDescent="0.35">
      <c r="A268" s="51">
        <f t="shared" si="14"/>
        <v>46501</v>
      </c>
      <c r="B268" t="str">
        <f>IF(OR(A268="",Setup!$C$14=""),"",INDEX(Setup!$C$24:$I$25,INT(MOD(A268-Setup!$C$14,14)/7)+1,MOD(MOD(A268-Setup!$C$14,14),7)+1))</f>
        <v>John</v>
      </c>
      <c r="C268" t="str">
        <f>IF(A268="","",IFERROR(LOOKUP(2,1/(ISNUMBER('Changes Log'!$B$6:$B$505)*('Changes Log'!$B$6:$B$505&lt;=A268)*(((ISNUMBER('Changes Log'!$C$6:$C$505)*('Changes Log'!$C$6:$C$505&gt;=A268))+(('Changes Log'!$C$6:$C$505="")*('Changes Log'!$B$6:$B$505=A268)))&gt;0)*('Changes Log'!$D$6:$D$505&lt;&gt;"")),ROW('Changes Log'!$B$6:$B$505)),""))</f>
        <v/>
      </c>
      <c r="D268" t="str">
        <f>IF(A268="","",IF(C268="",B268,INDEX('Changes Log'!$D:$D,C268)))</f>
        <v>John</v>
      </c>
      <c r="E268">
        <f t="shared" si="12"/>
        <v>0</v>
      </c>
      <c r="F268" t="str">
        <f>IF(C268="","",INDEX('Changes Log'!$E:$E,C268))</f>
        <v/>
      </c>
      <c r="G268" t="str">
        <f>IF(A268="","",IF(AND(E268=1,F268&lt;&gt;Lists!$Q$2),B268,""))</f>
        <v/>
      </c>
      <c r="H268" t="str">
        <f t="shared" si="13"/>
        <v>John</v>
      </c>
    </row>
    <row r="269" spans="1:8" x14ac:dyDescent="0.35">
      <c r="A269" s="51">
        <f t="shared" si="14"/>
        <v>46502</v>
      </c>
      <c r="B269" t="str">
        <f>IF(OR(A269="",Setup!$C$14=""),"",INDEX(Setup!$C$24:$I$25,INT(MOD(A269-Setup!$C$14,14)/7)+1,MOD(MOD(A269-Setup!$C$14,14),7)+1))</f>
        <v>John</v>
      </c>
      <c r="C269" t="str">
        <f>IF(A269="","",IFERROR(LOOKUP(2,1/(ISNUMBER('Changes Log'!$B$6:$B$505)*('Changes Log'!$B$6:$B$505&lt;=A269)*(((ISNUMBER('Changes Log'!$C$6:$C$505)*('Changes Log'!$C$6:$C$505&gt;=A269))+(('Changes Log'!$C$6:$C$505="")*('Changes Log'!$B$6:$B$505=A269)))&gt;0)*('Changes Log'!$D$6:$D$505&lt;&gt;"")),ROW('Changes Log'!$B$6:$B$505)),""))</f>
        <v/>
      </c>
      <c r="D269" t="str">
        <f>IF(A269="","",IF(C269="",B269,INDEX('Changes Log'!$D:$D,C269)))</f>
        <v>John</v>
      </c>
      <c r="E269">
        <f t="shared" si="12"/>
        <v>0</v>
      </c>
      <c r="F269" t="str">
        <f>IF(C269="","",INDEX('Changes Log'!$E:$E,C269))</f>
        <v/>
      </c>
      <c r="G269" t="str">
        <f>IF(A269="","",IF(AND(E269=1,F269&lt;&gt;Lists!$Q$2),B269,""))</f>
        <v/>
      </c>
      <c r="H269" t="str">
        <f t="shared" si="13"/>
        <v>John</v>
      </c>
    </row>
    <row r="270" spans="1:8" x14ac:dyDescent="0.35">
      <c r="A270" s="51">
        <f t="shared" si="14"/>
        <v>46503</v>
      </c>
      <c r="B270" t="str">
        <f>IF(OR(A270="",Setup!$C$14=""),"",INDEX(Setup!$C$24:$I$25,INT(MOD(A270-Setup!$C$14,14)/7)+1,MOD(MOD(A270-Setup!$C$14,14),7)+1))</f>
        <v>Jane</v>
      </c>
      <c r="C270" t="str">
        <f>IF(A270="","",IFERROR(LOOKUP(2,1/(ISNUMBER('Changes Log'!$B$6:$B$505)*('Changes Log'!$B$6:$B$505&lt;=A270)*(((ISNUMBER('Changes Log'!$C$6:$C$505)*('Changes Log'!$C$6:$C$505&gt;=A270))+(('Changes Log'!$C$6:$C$505="")*('Changes Log'!$B$6:$B$505=A270)))&gt;0)*('Changes Log'!$D$6:$D$505&lt;&gt;"")),ROW('Changes Log'!$B$6:$B$505)),""))</f>
        <v/>
      </c>
      <c r="D270" t="str">
        <f>IF(A270="","",IF(C270="",B270,INDEX('Changes Log'!$D:$D,C270)))</f>
        <v>Jane</v>
      </c>
      <c r="E270">
        <f t="shared" si="12"/>
        <v>0</v>
      </c>
      <c r="F270" t="str">
        <f>IF(C270="","",INDEX('Changes Log'!$E:$E,C270))</f>
        <v/>
      </c>
      <c r="G270" t="str">
        <f>IF(A270="","",IF(AND(E270=1,F270&lt;&gt;Lists!$Q$2),B270,""))</f>
        <v/>
      </c>
      <c r="H270" t="str">
        <f t="shared" si="13"/>
        <v>Jane</v>
      </c>
    </row>
    <row r="271" spans="1:8" x14ac:dyDescent="0.35">
      <c r="A271" s="51">
        <f t="shared" si="14"/>
        <v>46504</v>
      </c>
      <c r="B271" t="str">
        <f>IF(OR(A271="",Setup!$C$14=""),"",INDEX(Setup!$C$24:$I$25,INT(MOD(A271-Setup!$C$14,14)/7)+1,MOD(MOD(A271-Setup!$C$14,14),7)+1))</f>
        <v>Jane</v>
      </c>
      <c r="C271" t="str">
        <f>IF(A271="","",IFERROR(LOOKUP(2,1/(ISNUMBER('Changes Log'!$B$6:$B$505)*('Changes Log'!$B$6:$B$505&lt;=A271)*(((ISNUMBER('Changes Log'!$C$6:$C$505)*('Changes Log'!$C$6:$C$505&gt;=A271))+(('Changes Log'!$C$6:$C$505="")*('Changes Log'!$B$6:$B$505=A271)))&gt;0)*('Changes Log'!$D$6:$D$505&lt;&gt;"")),ROW('Changes Log'!$B$6:$B$505)),""))</f>
        <v/>
      </c>
      <c r="D271" t="str">
        <f>IF(A271="","",IF(C271="",B271,INDEX('Changes Log'!$D:$D,C271)))</f>
        <v>Jane</v>
      </c>
      <c r="E271">
        <f t="shared" si="12"/>
        <v>0</v>
      </c>
      <c r="F271" t="str">
        <f>IF(C271="","",INDEX('Changes Log'!$E:$E,C271))</f>
        <v/>
      </c>
      <c r="G271" t="str">
        <f>IF(A271="","",IF(AND(E271=1,F271&lt;&gt;Lists!$Q$2),B271,""))</f>
        <v/>
      </c>
      <c r="H271" t="str">
        <f t="shared" si="13"/>
        <v>Jane</v>
      </c>
    </row>
    <row r="272" spans="1:8" x14ac:dyDescent="0.35">
      <c r="A272" s="51">
        <f t="shared" si="14"/>
        <v>46505</v>
      </c>
      <c r="B272" t="str">
        <f>IF(OR(A272="",Setup!$C$14=""),"",INDEX(Setup!$C$24:$I$25,INT(MOD(A272-Setup!$C$14,14)/7)+1,MOD(MOD(A272-Setup!$C$14,14),7)+1))</f>
        <v>John</v>
      </c>
      <c r="C272" t="str">
        <f>IF(A272="","",IFERROR(LOOKUP(2,1/(ISNUMBER('Changes Log'!$B$6:$B$505)*('Changes Log'!$B$6:$B$505&lt;=A272)*(((ISNUMBER('Changes Log'!$C$6:$C$505)*('Changes Log'!$C$6:$C$505&gt;=A272))+(('Changes Log'!$C$6:$C$505="")*('Changes Log'!$B$6:$B$505=A272)))&gt;0)*('Changes Log'!$D$6:$D$505&lt;&gt;"")),ROW('Changes Log'!$B$6:$B$505)),""))</f>
        <v/>
      </c>
      <c r="D272" t="str">
        <f>IF(A272="","",IF(C272="",B272,INDEX('Changes Log'!$D:$D,C272)))</f>
        <v>John</v>
      </c>
      <c r="E272">
        <f t="shared" si="12"/>
        <v>0</v>
      </c>
      <c r="F272" t="str">
        <f>IF(C272="","",INDEX('Changes Log'!$E:$E,C272))</f>
        <v/>
      </c>
      <c r="G272" t="str">
        <f>IF(A272="","",IF(AND(E272=1,F272&lt;&gt;Lists!$Q$2),B272,""))</f>
        <v/>
      </c>
      <c r="H272" t="str">
        <f t="shared" si="13"/>
        <v>John</v>
      </c>
    </row>
    <row r="273" spans="1:8" x14ac:dyDescent="0.35">
      <c r="A273" s="51">
        <f t="shared" si="14"/>
        <v>46506</v>
      </c>
      <c r="B273" t="str">
        <f>IF(OR(A273="",Setup!$C$14=""),"",INDEX(Setup!$C$24:$I$25,INT(MOD(A273-Setup!$C$14,14)/7)+1,MOD(MOD(A273-Setup!$C$14,14),7)+1))</f>
        <v>John</v>
      </c>
      <c r="C273" t="str">
        <f>IF(A273="","",IFERROR(LOOKUP(2,1/(ISNUMBER('Changes Log'!$B$6:$B$505)*('Changes Log'!$B$6:$B$505&lt;=A273)*(((ISNUMBER('Changes Log'!$C$6:$C$505)*('Changes Log'!$C$6:$C$505&gt;=A273))+(('Changes Log'!$C$6:$C$505="")*('Changes Log'!$B$6:$B$505=A273)))&gt;0)*('Changes Log'!$D$6:$D$505&lt;&gt;"")),ROW('Changes Log'!$B$6:$B$505)),""))</f>
        <v/>
      </c>
      <c r="D273" t="str">
        <f>IF(A273="","",IF(C273="",B273,INDEX('Changes Log'!$D:$D,C273)))</f>
        <v>John</v>
      </c>
      <c r="E273">
        <f t="shared" si="12"/>
        <v>0</v>
      </c>
      <c r="F273" t="str">
        <f>IF(C273="","",INDEX('Changes Log'!$E:$E,C273))</f>
        <v/>
      </c>
      <c r="G273" t="str">
        <f>IF(A273="","",IF(AND(E273=1,F273&lt;&gt;Lists!$Q$2),B273,""))</f>
        <v/>
      </c>
      <c r="H273" t="str">
        <f t="shared" si="13"/>
        <v>John</v>
      </c>
    </row>
    <row r="274" spans="1:8" x14ac:dyDescent="0.35">
      <c r="A274" s="51">
        <f t="shared" si="14"/>
        <v>46507</v>
      </c>
      <c r="B274" t="str">
        <f>IF(OR(A274="",Setup!$C$14=""),"",INDEX(Setup!$C$24:$I$25,INT(MOD(A274-Setup!$C$14,14)/7)+1,MOD(MOD(A274-Setup!$C$14,14),7)+1))</f>
        <v>Jane</v>
      </c>
      <c r="C274" t="str">
        <f>IF(A274="","",IFERROR(LOOKUP(2,1/(ISNUMBER('Changes Log'!$B$6:$B$505)*('Changes Log'!$B$6:$B$505&lt;=A274)*(((ISNUMBER('Changes Log'!$C$6:$C$505)*('Changes Log'!$C$6:$C$505&gt;=A274))+(('Changes Log'!$C$6:$C$505="")*('Changes Log'!$B$6:$B$505=A274)))&gt;0)*('Changes Log'!$D$6:$D$505&lt;&gt;"")),ROW('Changes Log'!$B$6:$B$505)),""))</f>
        <v/>
      </c>
      <c r="D274" t="str">
        <f>IF(A274="","",IF(C274="",B274,INDEX('Changes Log'!$D:$D,C274)))</f>
        <v>Jane</v>
      </c>
      <c r="E274">
        <f t="shared" si="12"/>
        <v>0</v>
      </c>
      <c r="F274" t="str">
        <f>IF(C274="","",INDEX('Changes Log'!$E:$E,C274))</f>
        <v/>
      </c>
      <c r="G274" t="str">
        <f>IF(A274="","",IF(AND(E274=1,F274&lt;&gt;Lists!$Q$2),B274,""))</f>
        <v/>
      </c>
      <c r="H274" t="str">
        <f t="shared" si="13"/>
        <v>Jane</v>
      </c>
    </row>
    <row r="275" spans="1:8" x14ac:dyDescent="0.35">
      <c r="A275" s="51">
        <f t="shared" si="14"/>
        <v>46508</v>
      </c>
      <c r="B275" t="str">
        <f>IF(OR(A275="",Setup!$C$14=""),"",INDEX(Setup!$C$24:$I$25,INT(MOD(A275-Setup!$C$14,14)/7)+1,MOD(MOD(A275-Setup!$C$14,14),7)+1))</f>
        <v>Jane</v>
      </c>
      <c r="C275" t="str">
        <f>IF(A275="","",IFERROR(LOOKUP(2,1/(ISNUMBER('Changes Log'!$B$6:$B$505)*('Changes Log'!$B$6:$B$505&lt;=A275)*(((ISNUMBER('Changes Log'!$C$6:$C$505)*('Changes Log'!$C$6:$C$505&gt;=A275))+(('Changes Log'!$C$6:$C$505="")*('Changes Log'!$B$6:$B$505=A275)))&gt;0)*('Changes Log'!$D$6:$D$505&lt;&gt;"")),ROW('Changes Log'!$B$6:$B$505)),""))</f>
        <v/>
      </c>
      <c r="D275" t="str">
        <f>IF(A275="","",IF(C275="",B275,INDEX('Changes Log'!$D:$D,C275)))</f>
        <v>Jane</v>
      </c>
      <c r="E275">
        <f t="shared" si="12"/>
        <v>0</v>
      </c>
      <c r="F275" t="str">
        <f>IF(C275="","",INDEX('Changes Log'!$E:$E,C275))</f>
        <v/>
      </c>
      <c r="G275" t="str">
        <f>IF(A275="","",IF(AND(E275=1,F275&lt;&gt;Lists!$Q$2),B275,""))</f>
        <v/>
      </c>
      <c r="H275" t="str">
        <f t="shared" si="13"/>
        <v>Jane</v>
      </c>
    </row>
    <row r="276" spans="1:8" x14ac:dyDescent="0.35">
      <c r="A276" s="51">
        <f t="shared" si="14"/>
        <v>46509</v>
      </c>
      <c r="B276" t="str">
        <f>IF(OR(A276="",Setup!$C$14=""),"",INDEX(Setup!$C$24:$I$25,INT(MOD(A276-Setup!$C$14,14)/7)+1,MOD(MOD(A276-Setup!$C$14,14),7)+1))</f>
        <v>Jane</v>
      </c>
      <c r="C276" t="str">
        <f>IF(A276="","",IFERROR(LOOKUP(2,1/(ISNUMBER('Changes Log'!$B$6:$B$505)*('Changes Log'!$B$6:$B$505&lt;=A276)*(((ISNUMBER('Changes Log'!$C$6:$C$505)*('Changes Log'!$C$6:$C$505&gt;=A276))+(('Changes Log'!$C$6:$C$505="")*('Changes Log'!$B$6:$B$505=A276)))&gt;0)*('Changes Log'!$D$6:$D$505&lt;&gt;"")),ROW('Changes Log'!$B$6:$B$505)),""))</f>
        <v/>
      </c>
      <c r="D276" t="str">
        <f>IF(A276="","",IF(C276="",B276,INDEX('Changes Log'!$D:$D,C276)))</f>
        <v>Jane</v>
      </c>
      <c r="E276">
        <f t="shared" si="12"/>
        <v>0</v>
      </c>
      <c r="F276" t="str">
        <f>IF(C276="","",INDEX('Changes Log'!$E:$E,C276))</f>
        <v/>
      </c>
      <c r="G276" t="str">
        <f>IF(A276="","",IF(AND(E276=1,F276&lt;&gt;Lists!$Q$2),B276,""))</f>
        <v/>
      </c>
      <c r="H276" t="str">
        <f t="shared" si="13"/>
        <v>Jane</v>
      </c>
    </row>
    <row r="277" spans="1:8" x14ac:dyDescent="0.35">
      <c r="A277" s="51">
        <f t="shared" si="14"/>
        <v>46510</v>
      </c>
      <c r="B277" t="str">
        <f>IF(OR(A277="",Setup!$C$14=""),"",INDEX(Setup!$C$24:$I$25,INT(MOD(A277-Setup!$C$14,14)/7)+1,MOD(MOD(A277-Setup!$C$14,14),7)+1))</f>
        <v>John</v>
      </c>
      <c r="C277" t="str">
        <f>IF(A277="","",IFERROR(LOOKUP(2,1/(ISNUMBER('Changes Log'!$B$6:$B$505)*('Changes Log'!$B$6:$B$505&lt;=A277)*(((ISNUMBER('Changes Log'!$C$6:$C$505)*('Changes Log'!$C$6:$C$505&gt;=A277))+(('Changes Log'!$C$6:$C$505="")*('Changes Log'!$B$6:$B$505=A277)))&gt;0)*('Changes Log'!$D$6:$D$505&lt;&gt;"")),ROW('Changes Log'!$B$6:$B$505)),""))</f>
        <v/>
      </c>
      <c r="D277" t="str">
        <f>IF(A277="","",IF(C277="",B277,INDEX('Changes Log'!$D:$D,C277)))</f>
        <v>John</v>
      </c>
      <c r="E277">
        <f t="shared" si="12"/>
        <v>0</v>
      </c>
      <c r="F277" t="str">
        <f>IF(C277="","",INDEX('Changes Log'!$E:$E,C277))</f>
        <v/>
      </c>
      <c r="G277" t="str">
        <f>IF(A277="","",IF(AND(E277=1,F277&lt;&gt;Lists!$Q$2),B277,""))</f>
        <v/>
      </c>
      <c r="H277" t="str">
        <f t="shared" si="13"/>
        <v>John</v>
      </c>
    </row>
    <row r="278" spans="1:8" x14ac:dyDescent="0.35">
      <c r="A278" s="51">
        <f t="shared" si="14"/>
        <v>46511</v>
      </c>
      <c r="B278" t="str">
        <f>IF(OR(A278="",Setup!$C$14=""),"",INDEX(Setup!$C$24:$I$25,INT(MOD(A278-Setup!$C$14,14)/7)+1,MOD(MOD(A278-Setup!$C$14,14),7)+1))</f>
        <v>John</v>
      </c>
      <c r="C278" t="str">
        <f>IF(A278="","",IFERROR(LOOKUP(2,1/(ISNUMBER('Changes Log'!$B$6:$B$505)*('Changes Log'!$B$6:$B$505&lt;=A278)*(((ISNUMBER('Changes Log'!$C$6:$C$505)*('Changes Log'!$C$6:$C$505&gt;=A278))+(('Changes Log'!$C$6:$C$505="")*('Changes Log'!$B$6:$B$505=A278)))&gt;0)*('Changes Log'!$D$6:$D$505&lt;&gt;"")),ROW('Changes Log'!$B$6:$B$505)),""))</f>
        <v/>
      </c>
      <c r="D278" t="str">
        <f>IF(A278="","",IF(C278="",B278,INDEX('Changes Log'!$D:$D,C278)))</f>
        <v>John</v>
      </c>
      <c r="E278">
        <f t="shared" si="12"/>
        <v>0</v>
      </c>
      <c r="F278" t="str">
        <f>IF(C278="","",INDEX('Changes Log'!$E:$E,C278))</f>
        <v/>
      </c>
      <c r="G278" t="str">
        <f>IF(A278="","",IF(AND(E278=1,F278&lt;&gt;Lists!$Q$2),B278,""))</f>
        <v/>
      </c>
      <c r="H278" t="str">
        <f t="shared" si="13"/>
        <v>John</v>
      </c>
    </row>
    <row r="279" spans="1:8" x14ac:dyDescent="0.35">
      <c r="A279" s="51">
        <f t="shared" si="14"/>
        <v>46512</v>
      </c>
      <c r="B279" t="str">
        <f>IF(OR(A279="",Setup!$C$14=""),"",INDEX(Setup!$C$24:$I$25,INT(MOD(A279-Setup!$C$14,14)/7)+1,MOD(MOD(A279-Setup!$C$14,14),7)+1))</f>
        <v>Jane</v>
      </c>
      <c r="C279" t="str">
        <f>IF(A279="","",IFERROR(LOOKUP(2,1/(ISNUMBER('Changes Log'!$B$6:$B$505)*('Changes Log'!$B$6:$B$505&lt;=A279)*(((ISNUMBER('Changes Log'!$C$6:$C$505)*('Changes Log'!$C$6:$C$505&gt;=A279))+(('Changes Log'!$C$6:$C$505="")*('Changes Log'!$B$6:$B$505=A279)))&gt;0)*('Changes Log'!$D$6:$D$505&lt;&gt;"")),ROW('Changes Log'!$B$6:$B$505)),""))</f>
        <v/>
      </c>
      <c r="D279" t="str">
        <f>IF(A279="","",IF(C279="",B279,INDEX('Changes Log'!$D:$D,C279)))</f>
        <v>Jane</v>
      </c>
      <c r="E279">
        <f t="shared" si="12"/>
        <v>0</v>
      </c>
      <c r="F279" t="str">
        <f>IF(C279="","",INDEX('Changes Log'!$E:$E,C279))</f>
        <v/>
      </c>
      <c r="G279" t="str">
        <f>IF(A279="","",IF(AND(E279=1,F279&lt;&gt;Lists!$Q$2),B279,""))</f>
        <v/>
      </c>
      <c r="H279" t="str">
        <f t="shared" si="13"/>
        <v>Jane</v>
      </c>
    </row>
    <row r="280" spans="1:8" x14ac:dyDescent="0.35">
      <c r="A280" s="51">
        <f t="shared" si="14"/>
        <v>46513</v>
      </c>
      <c r="B280" t="str">
        <f>IF(OR(A280="",Setup!$C$14=""),"",INDEX(Setup!$C$24:$I$25,INT(MOD(A280-Setup!$C$14,14)/7)+1,MOD(MOD(A280-Setup!$C$14,14),7)+1))</f>
        <v>Jane</v>
      </c>
      <c r="C280" t="str">
        <f>IF(A280="","",IFERROR(LOOKUP(2,1/(ISNUMBER('Changes Log'!$B$6:$B$505)*('Changes Log'!$B$6:$B$505&lt;=A280)*(((ISNUMBER('Changes Log'!$C$6:$C$505)*('Changes Log'!$C$6:$C$505&gt;=A280))+(('Changes Log'!$C$6:$C$505="")*('Changes Log'!$B$6:$B$505=A280)))&gt;0)*('Changes Log'!$D$6:$D$505&lt;&gt;"")),ROW('Changes Log'!$B$6:$B$505)),""))</f>
        <v/>
      </c>
      <c r="D280" t="str">
        <f>IF(A280="","",IF(C280="",B280,INDEX('Changes Log'!$D:$D,C280)))</f>
        <v>Jane</v>
      </c>
      <c r="E280">
        <f t="shared" si="12"/>
        <v>0</v>
      </c>
      <c r="F280" t="str">
        <f>IF(C280="","",INDEX('Changes Log'!$E:$E,C280))</f>
        <v/>
      </c>
      <c r="G280" t="str">
        <f>IF(A280="","",IF(AND(E280=1,F280&lt;&gt;Lists!$Q$2),B280,""))</f>
        <v/>
      </c>
      <c r="H280" t="str">
        <f t="shared" si="13"/>
        <v>Jane</v>
      </c>
    </row>
    <row r="281" spans="1:8" x14ac:dyDescent="0.35">
      <c r="A281" s="51">
        <f t="shared" si="14"/>
        <v>46514</v>
      </c>
      <c r="B281" t="str">
        <f>IF(OR(A281="",Setup!$C$14=""),"",INDEX(Setup!$C$24:$I$25,INT(MOD(A281-Setup!$C$14,14)/7)+1,MOD(MOD(A281-Setup!$C$14,14),7)+1))</f>
        <v>John</v>
      </c>
      <c r="C281" t="str">
        <f>IF(A281="","",IFERROR(LOOKUP(2,1/(ISNUMBER('Changes Log'!$B$6:$B$505)*('Changes Log'!$B$6:$B$505&lt;=A281)*(((ISNUMBER('Changes Log'!$C$6:$C$505)*('Changes Log'!$C$6:$C$505&gt;=A281))+(('Changes Log'!$C$6:$C$505="")*('Changes Log'!$B$6:$B$505=A281)))&gt;0)*('Changes Log'!$D$6:$D$505&lt;&gt;"")),ROW('Changes Log'!$B$6:$B$505)),""))</f>
        <v/>
      </c>
      <c r="D281" t="str">
        <f>IF(A281="","",IF(C281="",B281,INDEX('Changes Log'!$D:$D,C281)))</f>
        <v>John</v>
      </c>
      <c r="E281">
        <f t="shared" si="12"/>
        <v>0</v>
      </c>
      <c r="F281" t="str">
        <f>IF(C281="","",INDEX('Changes Log'!$E:$E,C281))</f>
        <v/>
      </c>
      <c r="G281" t="str">
        <f>IF(A281="","",IF(AND(E281=1,F281&lt;&gt;Lists!$Q$2),B281,""))</f>
        <v/>
      </c>
      <c r="H281" t="str">
        <f t="shared" si="13"/>
        <v>John</v>
      </c>
    </row>
    <row r="282" spans="1:8" x14ac:dyDescent="0.35">
      <c r="A282" s="51">
        <f t="shared" si="14"/>
        <v>46515</v>
      </c>
      <c r="B282" t="str">
        <f>IF(OR(A282="",Setup!$C$14=""),"",INDEX(Setup!$C$24:$I$25,INT(MOD(A282-Setup!$C$14,14)/7)+1,MOD(MOD(A282-Setup!$C$14,14),7)+1))</f>
        <v>John</v>
      </c>
      <c r="C282" t="str">
        <f>IF(A282="","",IFERROR(LOOKUP(2,1/(ISNUMBER('Changes Log'!$B$6:$B$505)*('Changes Log'!$B$6:$B$505&lt;=A282)*(((ISNUMBER('Changes Log'!$C$6:$C$505)*('Changes Log'!$C$6:$C$505&gt;=A282))+(('Changes Log'!$C$6:$C$505="")*('Changes Log'!$B$6:$B$505=A282)))&gt;0)*('Changes Log'!$D$6:$D$505&lt;&gt;"")),ROW('Changes Log'!$B$6:$B$505)),""))</f>
        <v/>
      </c>
      <c r="D282" t="str">
        <f>IF(A282="","",IF(C282="",B282,INDEX('Changes Log'!$D:$D,C282)))</f>
        <v>John</v>
      </c>
      <c r="E282">
        <f t="shared" si="12"/>
        <v>0</v>
      </c>
      <c r="F282" t="str">
        <f>IF(C282="","",INDEX('Changes Log'!$E:$E,C282))</f>
        <v/>
      </c>
      <c r="G282" t="str">
        <f>IF(A282="","",IF(AND(E282=1,F282&lt;&gt;Lists!$Q$2),B282,""))</f>
        <v/>
      </c>
      <c r="H282" t="str">
        <f t="shared" si="13"/>
        <v>John</v>
      </c>
    </row>
    <row r="283" spans="1:8" x14ac:dyDescent="0.35">
      <c r="A283" s="51">
        <f t="shared" si="14"/>
        <v>46516</v>
      </c>
      <c r="B283" t="str">
        <f>IF(OR(A283="",Setup!$C$14=""),"",INDEX(Setup!$C$24:$I$25,INT(MOD(A283-Setup!$C$14,14)/7)+1,MOD(MOD(A283-Setup!$C$14,14),7)+1))</f>
        <v>John</v>
      </c>
      <c r="C283" t="str">
        <f>IF(A283="","",IFERROR(LOOKUP(2,1/(ISNUMBER('Changes Log'!$B$6:$B$505)*('Changes Log'!$B$6:$B$505&lt;=A283)*(((ISNUMBER('Changes Log'!$C$6:$C$505)*('Changes Log'!$C$6:$C$505&gt;=A283))+(('Changes Log'!$C$6:$C$505="")*('Changes Log'!$B$6:$B$505=A283)))&gt;0)*('Changes Log'!$D$6:$D$505&lt;&gt;"")),ROW('Changes Log'!$B$6:$B$505)),""))</f>
        <v/>
      </c>
      <c r="D283" t="str">
        <f>IF(A283="","",IF(C283="",B283,INDEX('Changes Log'!$D:$D,C283)))</f>
        <v>John</v>
      </c>
      <c r="E283">
        <f t="shared" si="12"/>
        <v>0</v>
      </c>
      <c r="F283" t="str">
        <f>IF(C283="","",INDEX('Changes Log'!$E:$E,C283))</f>
        <v/>
      </c>
      <c r="G283" t="str">
        <f>IF(A283="","",IF(AND(E283=1,F283&lt;&gt;Lists!$Q$2),B283,""))</f>
        <v/>
      </c>
      <c r="H283" t="str">
        <f t="shared" si="13"/>
        <v>John</v>
      </c>
    </row>
    <row r="284" spans="1:8" x14ac:dyDescent="0.35">
      <c r="A284" s="51">
        <f t="shared" si="14"/>
        <v>46517</v>
      </c>
      <c r="B284" t="str">
        <f>IF(OR(A284="",Setup!$C$14=""),"",INDEX(Setup!$C$24:$I$25,INT(MOD(A284-Setup!$C$14,14)/7)+1,MOD(MOD(A284-Setup!$C$14,14),7)+1))</f>
        <v>Jane</v>
      </c>
      <c r="C284" t="str">
        <f>IF(A284="","",IFERROR(LOOKUP(2,1/(ISNUMBER('Changes Log'!$B$6:$B$505)*('Changes Log'!$B$6:$B$505&lt;=A284)*(((ISNUMBER('Changes Log'!$C$6:$C$505)*('Changes Log'!$C$6:$C$505&gt;=A284))+(('Changes Log'!$C$6:$C$505="")*('Changes Log'!$B$6:$B$505=A284)))&gt;0)*('Changes Log'!$D$6:$D$505&lt;&gt;"")),ROW('Changes Log'!$B$6:$B$505)),""))</f>
        <v/>
      </c>
      <c r="D284" t="str">
        <f>IF(A284="","",IF(C284="",B284,INDEX('Changes Log'!$D:$D,C284)))</f>
        <v>Jane</v>
      </c>
      <c r="E284">
        <f t="shared" si="12"/>
        <v>0</v>
      </c>
      <c r="F284" t="str">
        <f>IF(C284="","",INDEX('Changes Log'!$E:$E,C284))</f>
        <v/>
      </c>
      <c r="G284" t="str">
        <f>IF(A284="","",IF(AND(E284=1,F284&lt;&gt;Lists!$Q$2),B284,""))</f>
        <v/>
      </c>
      <c r="H284" t="str">
        <f t="shared" si="13"/>
        <v>Jane</v>
      </c>
    </row>
    <row r="285" spans="1:8" x14ac:dyDescent="0.35">
      <c r="A285" s="51">
        <f t="shared" si="14"/>
        <v>46518</v>
      </c>
      <c r="B285" t="str">
        <f>IF(OR(A285="",Setup!$C$14=""),"",INDEX(Setup!$C$24:$I$25,INT(MOD(A285-Setup!$C$14,14)/7)+1,MOD(MOD(A285-Setup!$C$14,14),7)+1))</f>
        <v>Jane</v>
      </c>
      <c r="C285" t="str">
        <f>IF(A285="","",IFERROR(LOOKUP(2,1/(ISNUMBER('Changes Log'!$B$6:$B$505)*('Changes Log'!$B$6:$B$505&lt;=A285)*(((ISNUMBER('Changes Log'!$C$6:$C$505)*('Changes Log'!$C$6:$C$505&gt;=A285))+(('Changes Log'!$C$6:$C$505="")*('Changes Log'!$B$6:$B$505=A285)))&gt;0)*('Changes Log'!$D$6:$D$505&lt;&gt;"")),ROW('Changes Log'!$B$6:$B$505)),""))</f>
        <v/>
      </c>
      <c r="D285" t="str">
        <f>IF(A285="","",IF(C285="",B285,INDEX('Changes Log'!$D:$D,C285)))</f>
        <v>Jane</v>
      </c>
      <c r="E285">
        <f t="shared" si="12"/>
        <v>0</v>
      </c>
      <c r="F285" t="str">
        <f>IF(C285="","",INDEX('Changes Log'!$E:$E,C285))</f>
        <v/>
      </c>
      <c r="G285" t="str">
        <f>IF(A285="","",IF(AND(E285=1,F285&lt;&gt;Lists!$Q$2),B285,""))</f>
        <v/>
      </c>
      <c r="H285" t="str">
        <f t="shared" si="13"/>
        <v>Jane</v>
      </c>
    </row>
    <row r="286" spans="1:8" x14ac:dyDescent="0.35">
      <c r="A286" s="51">
        <f t="shared" si="14"/>
        <v>46519</v>
      </c>
      <c r="B286" t="str">
        <f>IF(OR(A286="",Setup!$C$14=""),"",INDEX(Setup!$C$24:$I$25,INT(MOD(A286-Setup!$C$14,14)/7)+1,MOD(MOD(A286-Setup!$C$14,14),7)+1))</f>
        <v>John</v>
      </c>
      <c r="C286" t="str">
        <f>IF(A286="","",IFERROR(LOOKUP(2,1/(ISNUMBER('Changes Log'!$B$6:$B$505)*('Changes Log'!$B$6:$B$505&lt;=A286)*(((ISNUMBER('Changes Log'!$C$6:$C$505)*('Changes Log'!$C$6:$C$505&gt;=A286))+(('Changes Log'!$C$6:$C$505="")*('Changes Log'!$B$6:$B$505=A286)))&gt;0)*('Changes Log'!$D$6:$D$505&lt;&gt;"")),ROW('Changes Log'!$B$6:$B$505)),""))</f>
        <v/>
      </c>
      <c r="D286" t="str">
        <f>IF(A286="","",IF(C286="",B286,INDEX('Changes Log'!$D:$D,C286)))</f>
        <v>John</v>
      </c>
      <c r="E286">
        <f t="shared" si="12"/>
        <v>0</v>
      </c>
      <c r="F286" t="str">
        <f>IF(C286="","",INDEX('Changes Log'!$E:$E,C286))</f>
        <v/>
      </c>
      <c r="G286" t="str">
        <f>IF(A286="","",IF(AND(E286=1,F286&lt;&gt;Lists!$Q$2),B286,""))</f>
        <v/>
      </c>
      <c r="H286" t="str">
        <f t="shared" si="13"/>
        <v>John</v>
      </c>
    </row>
    <row r="287" spans="1:8" x14ac:dyDescent="0.35">
      <c r="A287" s="51">
        <f t="shared" si="14"/>
        <v>46520</v>
      </c>
      <c r="B287" t="str">
        <f>IF(OR(A287="",Setup!$C$14=""),"",INDEX(Setup!$C$24:$I$25,INT(MOD(A287-Setup!$C$14,14)/7)+1,MOD(MOD(A287-Setup!$C$14,14),7)+1))</f>
        <v>John</v>
      </c>
      <c r="C287" t="str">
        <f>IF(A287="","",IFERROR(LOOKUP(2,1/(ISNUMBER('Changes Log'!$B$6:$B$505)*('Changes Log'!$B$6:$B$505&lt;=A287)*(((ISNUMBER('Changes Log'!$C$6:$C$505)*('Changes Log'!$C$6:$C$505&gt;=A287))+(('Changes Log'!$C$6:$C$505="")*('Changes Log'!$B$6:$B$505=A287)))&gt;0)*('Changes Log'!$D$6:$D$505&lt;&gt;"")),ROW('Changes Log'!$B$6:$B$505)),""))</f>
        <v/>
      </c>
      <c r="D287" t="str">
        <f>IF(A287="","",IF(C287="",B287,INDEX('Changes Log'!$D:$D,C287)))</f>
        <v>John</v>
      </c>
      <c r="E287">
        <f t="shared" si="12"/>
        <v>0</v>
      </c>
      <c r="F287" t="str">
        <f>IF(C287="","",INDEX('Changes Log'!$E:$E,C287))</f>
        <v/>
      </c>
      <c r="G287" t="str">
        <f>IF(A287="","",IF(AND(E287=1,F287&lt;&gt;Lists!$Q$2),B287,""))</f>
        <v/>
      </c>
      <c r="H287" t="str">
        <f t="shared" si="13"/>
        <v>John</v>
      </c>
    </row>
    <row r="288" spans="1:8" x14ac:dyDescent="0.35">
      <c r="A288" s="51">
        <f t="shared" si="14"/>
        <v>46521</v>
      </c>
      <c r="B288" t="str">
        <f>IF(OR(A288="",Setup!$C$14=""),"",INDEX(Setup!$C$24:$I$25,INT(MOD(A288-Setup!$C$14,14)/7)+1,MOD(MOD(A288-Setup!$C$14,14),7)+1))</f>
        <v>Jane</v>
      </c>
      <c r="C288" t="str">
        <f>IF(A288="","",IFERROR(LOOKUP(2,1/(ISNUMBER('Changes Log'!$B$6:$B$505)*('Changes Log'!$B$6:$B$505&lt;=A288)*(((ISNUMBER('Changes Log'!$C$6:$C$505)*('Changes Log'!$C$6:$C$505&gt;=A288))+(('Changes Log'!$C$6:$C$505="")*('Changes Log'!$B$6:$B$505=A288)))&gt;0)*('Changes Log'!$D$6:$D$505&lt;&gt;"")),ROW('Changes Log'!$B$6:$B$505)),""))</f>
        <v/>
      </c>
      <c r="D288" t="str">
        <f>IF(A288="","",IF(C288="",B288,INDEX('Changes Log'!$D:$D,C288)))</f>
        <v>Jane</v>
      </c>
      <c r="E288">
        <f t="shared" si="12"/>
        <v>0</v>
      </c>
      <c r="F288" t="str">
        <f>IF(C288="","",INDEX('Changes Log'!$E:$E,C288))</f>
        <v/>
      </c>
      <c r="G288" t="str">
        <f>IF(A288="","",IF(AND(E288=1,F288&lt;&gt;Lists!$Q$2),B288,""))</f>
        <v/>
      </c>
      <c r="H288" t="str">
        <f t="shared" si="13"/>
        <v>Jane</v>
      </c>
    </row>
    <row r="289" spans="1:8" x14ac:dyDescent="0.35">
      <c r="A289" s="51">
        <f t="shared" si="14"/>
        <v>46522</v>
      </c>
      <c r="B289" t="str">
        <f>IF(OR(A289="",Setup!$C$14=""),"",INDEX(Setup!$C$24:$I$25,INT(MOD(A289-Setup!$C$14,14)/7)+1,MOD(MOD(A289-Setup!$C$14,14),7)+1))</f>
        <v>Jane</v>
      </c>
      <c r="C289" t="str">
        <f>IF(A289="","",IFERROR(LOOKUP(2,1/(ISNUMBER('Changes Log'!$B$6:$B$505)*('Changes Log'!$B$6:$B$505&lt;=A289)*(((ISNUMBER('Changes Log'!$C$6:$C$505)*('Changes Log'!$C$6:$C$505&gt;=A289))+(('Changes Log'!$C$6:$C$505="")*('Changes Log'!$B$6:$B$505=A289)))&gt;0)*('Changes Log'!$D$6:$D$505&lt;&gt;"")),ROW('Changes Log'!$B$6:$B$505)),""))</f>
        <v/>
      </c>
      <c r="D289" t="str">
        <f>IF(A289="","",IF(C289="",B289,INDEX('Changes Log'!$D:$D,C289)))</f>
        <v>Jane</v>
      </c>
      <c r="E289">
        <f t="shared" si="12"/>
        <v>0</v>
      </c>
      <c r="F289" t="str">
        <f>IF(C289="","",INDEX('Changes Log'!$E:$E,C289))</f>
        <v/>
      </c>
      <c r="G289" t="str">
        <f>IF(A289="","",IF(AND(E289=1,F289&lt;&gt;Lists!$Q$2),B289,""))</f>
        <v/>
      </c>
      <c r="H289" t="str">
        <f t="shared" si="13"/>
        <v>Jane</v>
      </c>
    </row>
    <row r="290" spans="1:8" x14ac:dyDescent="0.35">
      <c r="A290" s="51">
        <f t="shared" si="14"/>
        <v>46523</v>
      </c>
      <c r="B290" t="str">
        <f>IF(OR(A290="",Setup!$C$14=""),"",INDEX(Setup!$C$24:$I$25,INT(MOD(A290-Setup!$C$14,14)/7)+1,MOD(MOD(A290-Setup!$C$14,14),7)+1))</f>
        <v>Jane</v>
      </c>
      <c r="C290" t="str">
        <f>IF(A290="","",IFERROR(LOOKUP(2,1/(ISNUMBER('Changes Log'!$B$6:$B$505)*('Changes Log'!$B$6:$B$505&lt;=A290)*(((ISNUMBER('Changes Log'!$C$6:$C$505)*('Changes Log'!$C$6:$C$505&gt;=A290))+(('Changes Log'!$C$6:$C$505="")*('Changes Log'!$B$6:$B$505=A290)))&gt;0)*('Changes Log'!$D$6:$D$505&lt;&gt;"")),ROW('Changes Log'!$B$6:$B$505)),""))</f>
        <v/>
      </c>
      <c r="D290" t="str">
        <f>IF(A290="","",IF(C290="",B290,INDEX('Changes Log'!$D:$D,C290)))</f>
        <v>Jane</v>
      </c>
      <c r="E290">
        <f t="shared" si="12"/>
        <v>0</v>
      </c>
      <c r="F290" t="str">
        <f>IF(C290="","",INDEX('Changes Log'!$E:$E,C290))</f>
        <v/>
      </c>
      <c r="G290" t="str">
        <f>IF(A290="","",IF(AND(E290=1,F290&lt;&gt;Lists!$Q$2),B290,""))</f>
        <v/>
      </c>
      <c r="H290" t="str">
        <f t="shared" si="13"/>
        <v>Jane</v>
      </c>
    </row>
    <row r="291" spans="1:8" x14ac:dyDescent="0.35">
      <c r="A291" s="51">
        <f t="shared" si="14"/>
        <v>46524</v>
      </c>
      <c r="B291" t="str">
        <f>IF(OR(A291="",Setup!$C$14=""),"",INDEX(Setup!$C$24:$I$25,INT(MOD(A291-Setup!$C$14,14)/7)+1,MOD(MOD(A291-Setup!$C$14,14),7)+1))</f>
        <v>John</v>
      </c>
      <c r="C291" t="str">
        <f>IF(A291="","",IFERROR(LOOKUP(2,1/(ISNUMBER('Changes Log'!$B$6:$B$505)*('Changes Log'!$B$6:$B$505&lt;=A291)*(((ISNUMBER('Changes Log'!$C$6:$C$505)*('Changes Log'!$C$6:$C$505&gt;=A291))+(('Changes Log'!$C$6:$C$505="")*('Changes Log'!$B$6:$B$505=A291)))&gt;0)*('Changes Log'!$D$6:$D$505&lt;&gt;"")),ROW('Changes Log'!$B$6:$B$505)),""))</f>
        <v/>
      </c>
      <c r="D291" t="str">
        <f>IF(A291="","",IF(C291="",B291,INDEX('Changes Log'!$D:$D,C291)))</f>
        <v>John</v>
      </c>
      <c r="E291">
        <f t="shared" si="12"/>
        <v>0</v>
      </c>
      <c r="F291" t="str">
        <f>IF(C291="","",INDEX('Changes Log'!$E:$E,C291))</f>
        <v/>
      </c>
      <c r="G291" t="str">
        <f>IF(A291="","",IF(AND(E291=1,F291&lt;&gt;Lists!$Q$2),B291,""))</f>
        <v/>
      </c>
      <c r="H291" t="str">
        <f t="shared" si="13"/>
        <v>John</v>
      </c>
    </row>
    <row r="292" spans="1:8" x14ac:dyDescent="0.35">
      <c r="A292" s="51">
        <f t="shared" si="14"/>
        <v>46525</v>
      </c>
      <c r="B292" t="str">
        <f>IF(OR(A292="",Setup!$C$14=""),"",INDEX(Setup!$C$24:$I$25,INT(MOD(A292-Setup!$C$14,14)/7)+1,MOD(MOD(A292-Setup!$C$14,14),7)+1))</f>
        <v>John</v>
      </c>
      <c r="C292" t="str">
        <f>IF(A292="","",IFERROR(LOOKUP(2,1/(ISNUMBER('Changes Log'!$B$6:$B$505)*('Changes Log'!$B$6:$B$505&lt;=A292)*(((ISNUMBER('Changes Log'!$C$6:$C$505)*('Changes Log'!$C$6:$C$505&gt;=A292))+(('Changes Log'!$C$6:$C$505="")*('Changes Log'!$B$6:$B$505=A292)))&gt;0)*('Changes Log'!$D$6:$D$505&lt;&gt;"")),ROW('Changes Log'!$B$6:$B$505)),""))</f>
        <v/>
      </c>
      <c r="D292" t="str">
        <f>IF(A292="","",IF(C292="",B292,INDEX('Changes Log'!$D:$D,C292)))</f>
        <v>John</v>
      </c>
      <c r="E292">
        <f t="shared" si="12"/>
        <v>0</v>
      </c>
      <c r="F292" t="str">
        <f>IF(C292="","",INDEX('Changes Log'!$E:$E,C292))</f>
        <v/>
      </c>
      <c r="G292" t="str">
        <f>IF(A292="","",IF(AND(E292=1,F292&lt;&gt;Lists!$Q$2),B292,""))</f>
        <v/>
      </c>
      <c r="H292" t="str">
        <f t="shared" si="13"/>
        <v>John</v>
      </c>
    </row>
    <row r="293" spans="1:8" x14ac:dyDescent="0.35">
      <c r="A293" s="51">
        <f t="shared" si="14"/>
        <v>46526</v>
      </c>
      <c r="B293" t="str">
        <f>IF(OR(A293="",Setup!$C$14=""),"",INDEX(Setup!$C$24:$I$25,INT(MOD(A293-Setup!$C$14,14)/7)+1,MOD(MOD(A293-Setup!$C$14,14),7)+1))</f>
        <v>Jane</v>
      </c>
      <c r="C293" t="str">
        <f>IF(A293="","",IFERROR(LOOKUP(2,1/(ISNUMBER('Changes Log'!$B$6:$B$505)*('Changes Log'!$B$6:$B$505&lt;=A293)*(((ISNUMBER('Changes Log'!$C$6:$C$505)*('Changes Log'!$C$6:$C$505&gt;=A293))+(('Changes Log'!$C$6:$C$505="")*('Changes Log'!$B$6:$B$505=A293)))&gt;0)*('Changes Log'!$D$6:$D$505&lt;&gt;"")),ROW('Changes Log'!$B$6:$B$505)),""))</f>
        <v/>
      </c>
      <c r="D293" t="str">
        <f>IF(A293="","",IF(C293="",B293,INDEX('Changes Log'!$D:$D,C293)))</f>
        <v>Jane</v>
      </c>
      <c r="E293">
        <f t="shared" si="12"/>
        <v>0</v>
      </c>
      <c r="F293" t="str">
        <f>IF(C293="","",INDEX('Changes Log'!$E:$E,C293))</f>
        <v/>
      </c>
      <c r="G293" t="str">
        <f>IF(A293="","",IF(AND(E293=1,F293&lt;&gt;Lists!$Q$2),B293,""))</f>
        <v/>
      </c>
      <c r="H293" t="str">
        <f t="shared" si="13"/>
        <v>Jane</v>
      </c>
    </row>
    <row r="294" spans="1:8" x14ac:dyDescent="0.35">
      <c r="A294" s="51">
        <f t="shared" si="14"/>
        <v>46527</v>
      </c>
      <c r="B294" t="str">
        <f>IF(OR(A294="",Setup!$C$14=""),"",INDEX(Setup!$C$24:$I$25,INT(MOD(A294-Setup!$C$14,14)/7)+1,MOD(MOD(A294-Setup!$C$14,14),7)+1))</f>
        <v>Jane</v>
      </c>
      <c r="C294" t="str">
        <f>IF(A294="","",IFERROR(LOOKUP(2,1/(ISNUMBER('Changes Log'!$B$6:$B$505)*('Changes Log'!$B$6:$B$505&lt;=A294)*(((ISNUMBER('Changes Log'!$C$6:$C$505)*('Changes Log'!$C$6:$C$505&gt;=A294))+(('Changes Log'!$C$6:$C$505="")*('Changes Log'!$B$6:$B$505=A294)))&gt;0)*('Changes Log'!$D$6:$D$505&lt;&gt;"")),ROW('Changes Log'!$B$6:$B$505)),""))</f>
        <v/>
      </c>
      <c r="D294" t="str">
        <f>IF(A294="","",IF(C294="",B294,INDEX('Changes Log'!$D:$D,C294)))</f>
        <v>Jane</v>
      </c>
      <c r="E294">
        <f t="shared" si="12"/>
        <v>0</v>
      </c>
      <c r="F294" t="str">
        <f>IF(C294="","",INDEX('Changes Log'!$E:$E,C294))</f>
        <v/>
      </c>
      <c r="G294" t="str">
        <f>IF(A294="","",IF(AND(E294=1,F294&lt;&gt;Lists!$Q$2),B294,""))</f>
        <v/>
      </c>
      <c r="H294" t="str">
        <f t="shared" si="13"/>
        <v>Jane</v>
      </c>
    </row>
    <row r="295" spans="1:8" x14ac:dyDescent="0.35">
      <c r="A295" s="51">
        <f t="shared" si="14"/>
        <v>46528</v>
      </c>
      <c r="B295" t="str">
        <f>IF(OR(A295="",Setup!$C$14=""),"",INDEX(Setup!$C$24:$I$25,INT(MOD(A295-Setup!$C$14,14)/7)+1,MOD(MOD(A295-Setup!$C$14,14),7)+1))</f>
        <v>John</v>
      </c>
      <c r="C295" t="str">
        <f>IF(A295="","",IFERROR(LOOKUP(2,1/(ISNUMBER('Changes Log'!$B$6:$B$505)*('Changes Log'!$B$6:$B$505&lt;=A295)*(((ISNUMBER('Changes Log'!$C$6:$C$505)*('Changes Log'!$C$6:$C$505&gt;=A295))+(('Changes Log'!$C$6:$C$505="")*('Changes Log'!$B$6:$B$505=A295)))&gt;0)*('Changes Log'!$D$6:$D$505&lt;&gt;"")),ROW('Changes Log'!$B$6:$B$505)),""))</f>
        <v/>
      </c>
      <c r="D295" t="str">
        <f>IF(A295="","",IF(C295="",B295,INDEX('Changes Log'!$D:$D,C295)))</f>
        <v>John</v>
      </c>
      <c r="E295">
        <f t="shared" si="12"/>
        <v>0</v>
      </c>
      <c r="F295" t="str">
        <f>IF(C295="","",INDEX('Changes Log'!$E:$E,C295))</f>
        <v/>
      </c>
      <c r="G295" t="str">
        <f>IF(A295="","",IF(AND(E295=1,F295&lt;&gt;Lists!$Q$2),B295,""))</f>
        <v/>
      </c>
      <c r="H295" t="str">
        <f t="shared" si="13"/>
        <v>John</v>
      </c>
    </row>
    <row r="296" spans="1:8" x14ac:dyDescent="0.35">
      <c r="A296" s="51">
        <f t="shared" si="14"/>
        <v>46529</v>
      </c>
      <c r="B296" t="str">
        <f>IF(OR(A296="",Setup!$C$14=""),"",INDEX(Setup!$C$24:$I$25,INT(MOD(A296-Setup!$C$14,14)/7)+1,MOD(MOD(A296-Setup!$C$14,14),7)+1))</f>
        <v>John</v>
      </c>
      <c r="C296" t="str">
        <f>IF(A296="","",IFERROR(LOOKUP(2,1/(ISNUMBER('Changes Log'!$B$6:$B$505)*('Changes Log'!$B$6:$B$505&lt;=A296)*(((ISNUMBER('Changes Log'!$C$6:$C$505)*('Changes Log'!$C$6:$C$505&gt;=A296))+(('Changes Log'!$C$6:$C$505="")*('Changes Log'!$B$6:$B$505=A296)))&gt;0)*('Changes Log'!$D$6:$D$505&lt;&gt;"")),ROW('Changes Log'!$B$6:$B$505)),""))</f>
        <v/>
      </c>
      <c r="D296" t="str">
        <f>IF(A296="","",IF(C296="",B296,INDEX('Changes Log'!$D:$D,C296)))</f>
        <v>John</v>
      </c>
      <c r="E296">
        <f t="shared" si="12"/>
        <v>0</v>
      </c>
      <c r="F296" t="str">
        <f>IF(C296="","",INDEX('Changes Log'!$E:$E,C296))</f>
        <v/>
      </c>
      <c r="G296" t="str">
        <f>IF(A296="","",IF(AND(E296=1,F296&lt;&gt;Lists!$Q$2),B296,""))</f>
        <v/>
      </c>
      <c r="H296" t="str">
        <f t="shared" si="13"/>
        <v>John</v>
      </c>
    </row>
    <row r="297" spans="1:8" x14ac:dyDescent="0.35">
      <c r="A297" s="51">
        <f t="shared" si="14"/>
        <v>46530</v>
      </c>
      <c r="B297" t="str">
        <f>IF(OR(A297="",Setup!$C$14=""),"",INDEX(Setup!$C$24:$I$25,INT(MOD(A297-Setup!$C$14,14)/7)+1,MOD(MOD(A297-Setup!$C$14,14),7)+1))</f>
        <v>John</v>
      </c>
      <c r="C297" t="str">
        <f>IF(A297="","",IFERROR(LOOKUP(2,1/(ISNUMBER('Changes Log'!$B$6:$B$505)*('Changes Log'!$B$6:$B$505&lt;=A297)*(((ISNUMBER('Changes Log'!$C$6:$C$505)*('Changes Log'!$C$6:$C$505&gt;=A297))+(('Changes Log'!$C$6:$C$505="")*('Changes Log'!$B$6:$B$505=A297)))&gt;0)*('Changes Log'!$D$6:$D$505&lt;&gt;"")),ROW('Changes Log'!$B$6:$B$505)),""))</f>
        <v/>
      </c>
      <c r="D297" t="str">
        <f>IF(A297="","",IF(C297="",B297,INDEX('Changes Log'!$D:$D,C297)))</f>
        <v>John</v>
      </c>
      <c r="E297">
        <f t="shared" si="12"/>
        <v>0</v>
      </c>
      <c r="F297" t="str">
        <f>IF(C297="","",INDEX('Changes Log'!$E:$E,C297))</f>
        <v/>
      </c>
      <c r="G297" t="str">
        <f>IF(A297="","",IF(AND(E297=1,F297&lt;&gt;Lists!$Q$2),B297,""))</f>
        <v/>
      </c>
      <c r="H297" t="str">
        <f t="shared" si="13"/>
        <v>John</v>
      </c>
    </row>
    <row r="298" spans="1:8" x14ac:dyDescent="0.35">
      <c r="A298" s="51">
        <f t="shared" si="14"/>
        <v>46531</v>
      </c>
      <c r="B298" t="str">
        <f>IF(OR(A298="",Setup!$C$14=""),"",INDEX(Setup!$C$24:$I$25,INT(MOD(A298-Setup!$C$14,14)/7)+1,MOD(MOD(A298-Setup!$C$14,14),7)+1))</f>
        <v>Jane</v>
      </c>
      <c r="C298" t="str">
        <f>IF(A298="","",IFERROR(LOOKUP(2,1/(ISNUMBER('Changes Log'!$B$6:$B$505)*('Changes Log'!$B$6:$B$505&lt;=A298)*(((ISNUMBER('Changes Log'!$C$6:$C$505)*('Changes Log'!$C$6:$C$505&gt;=A298))+(('Changes Log'!$C$6:$C$505="")*('Changes Log'!$B$6:$B$505=A298)))&gt;0)*('Changes Log'!$D$6:$D$505&lt;&gt;"")),ROW('Changes Log'!$B$6:$B$505)),""))</f>
        <v/>
      </c>
      <c r="D298" t="str">
        <f>IF(A298="","",IF(C298="",B298,INDEX('Changes Log'!$D:$D,C298)))</f>
        <v>Jane</v>
      </c>
      <c r="E298">
        <f t="shared" si="12"/>
        <v>0</v>
      </c>
      <c r="F298" t="str">
        <f>IF(C298="","",INDEX('Changes Log'!$E:$E,C298))</f>
        <v/>
      </c>
      <c r="G298" t="str">
        <f>IF(A298="","",IF(AND(E298=1,F298&lt;&gt;Lists!$Q$2),B298,""))</f>
        <v/>
      </c>
      <c r="H298" t="str">
        <f t="shared" si="13"/>
        <v>Jane</v>
      </c>
    </row>
    <row r="299" spans="1:8" x14ac:dyDescent="0.35">
      <c r="A299" s="51">
        <f t="shared" si="14"/>
        <v>46532</v>
      </c>
      <c r="B299" t="str">
        <f>IF(OR(A299="",Setup!$C$14=""),"",INDEX(Setup!$C$24:$I$25,INT(MOD(A299-Setup!$C$14,14)/7)+1,MOD(MOD(A299-Setup!$C$14,14),7)+1))</f>
        <v>Jane</v>
      </c>
      <c r="C299" t="str">
        <f>IF(A299="","",IFERROR(LOOKUP(2,1/(ISNUMBER('Changes Log'!$B$6:$B$505)*('Changes Log'!$B$6:$B$505&lt;=A299)*(((ISNUMBER('Changes Log'!$C$6:$C$505)*('Changes Log'!$C$6:$C$505&gt;=A299))+(('Changes Log'!$C$6:$C$505="")*('Changes Log'!$B$6:$B$505=A299)))&gt;0)*('Changes Log'!$D$6:$D$505&lt;&gt;"")),ROW('Changes Log'!$B$6:$B$505)),""))</f>
        <v/>
      </c>
      <c r="D299" t="str">
        <f>IF(A299="","",IF(C299="",B299,INDEX('Changes Log'!$D:$D,C299)))</f>
        <v>Jane</v>
      </c>
      <c r="E299">
        <f t="shared" si="12"/>
        <v>0</v>
      </c>
      <c r="F299" t="str">
        <f>IF(C299="","",INDEX('Changes Log'!$E:$E,C299))</f>
        <v/>
      </c>
      <c r="G299" t="str">
        <f>IF(A299="","",IF(AND(E299=1,F299&lt;&gt;Lists!$Q$2),B299,""))</f>
        <v/>
      </c>
      <c r="H299" t="str">
        <f t="shared" si="13"/>
        <v>Jane</v>
      </c>
    </row>
    <row r="300" spans="1:8" x14ac:dyDescent="0.35">
      <c r="A300" s="51">
        <f t="shared" si="14"/>
        <v>46533</v>
      </c>
      <c r="B300" t="str">
        <f>IF(OR(A300="",Setup!$C$14=""),"",INDEX(Setup!$C$24:$I$25,INT(MOD(A300-Setup!$C$14,14)/7)+1,MOD(MOD(A300-Setup!$C$14,14),7)+1))</f>
        <v>John</v>
      </c>
      <c r="C300" t="str">
        <f>IF(A300="","",IFERROR(LOOKUP(2,1/(ISNUMBER('Changes Log'!$B$6:$B$505)*('Changes Log'!$B$6:$B$505&lt;=A300)*(((ISNUMBER('Changes Log'!$C$6:$C$505)*('Changes Log'!$C$6:$C$505&gt;=A300))+(('Changes Log'!$C$6:$C$505="")*('Changes Log'!$B$6:$B$505=A300)))&gt;0)*('Changes Log'!$D$6:$D$505&lt;&gt;"")),ROW('Changes Log'!$B$6:$B$505)),""))</f>
        <v/>
      </c>
      <c r="D300" t="str">
        <f>IF(A300="","",IF(C300="",B300,INDEX('Changes Log'!$D:$D,C300)))</f>
        <v>John</v>
      </c>
      <c r="E300">
        <f t="shared" si="12"/>
        <v>0</v>
      </c>
      <c r="F300" t="str">
        <f>IF(C300="","",INDEX('Changes Log'!$E:$E,C300))</f>
        <v/>
      </c>
      <c r="G300" t="str">
        <f>IF(A300="","",IF(AND(E300=1,F300&lt;&gt;Lists!$Q$2),B300,""))</f>
        <v/>
      </c>
      <c r="H300" t="str">
        <f t="shared" si="13"/>
        <v>John</v>
      </c>
    </row>
    <row r="301" spans="1:8" x14ac:dyDescent="0.35">
      <c r="A301" s="51">
        <f t="shared" si="14"/>
        <v>46534</v>
      </c>
      <c r="B301" t="str">
        <f>IF(OR(A301="",Setup!$C$14=""),"",INDEX(Setup!$C$24:$I$25,INT(MOD(A301-Setup!$C$14,14)/7)+1,MOD(MOD(A301-Setup!$C$14,14),7)+1))</f>
        <v>John</v>
      </c>
      <c r="C301" t="str">
        <f>IF(A301="","",IFERROR(LOOKUP(2,1/(ISNUMBER('Changes Log'!$B$6:$B$505)*('Changes Log'!$B$6:$B$505&lt;=A301)*(((ISNUMBER('Changes Log'!$C$6:$C$505)*('Changes Log'!$C$6:$C$505&gt;=A301))+(('Changes Log'!$C$6:$C$505="")*('Changes Log'!$B$6:$B$505=A301)))&gt;0)*('Changes Log'!$D$6:$D$505&lt;&gt;"")),ROW('Changes Log'!$B$6:$B$505)),""))</f>
        <v/>
      </c>
      <c r="D301" t="str">
        <f>IF(A301="","",IF(C301="",B301,INDEX('Changes Log'!$D:$D,C301)))</f>
        <v>John</v>
      </c>
      <c r="E301">
        <f t="shared" si="12"/>
        <v>0</v>
      </c>
      <c r="F301" t="str">
        <f>IF(C301="","",INDEX('Changes Log'!$E:$E,C301))</f>
        <v/>
      </c>
      <c r="G301" t="str">
        <f>IF(A301="","",IF(AND(E301=1,F301&lt;&gt;Lists!$Q$2),B301,""))</f>
        <v/>
      </c>
      <c r="H301" t="str">
        <f t="shared" si="13"/>
        <v>John</v>
      </c>
    </row>
    <row r="302" spans="1:8" x14ac:dyDescent="0.35">
      <c r="A302" s="51">
        <f t="shared" si="14"/>
        <v>46535</v>
      </c>
      <c r="B302" t="str">
        <f>IF(OR(A302="",Setup!$C$14=""),"",INDEX(Setup!$C$24:$I$25,INT(MOD(A302-Setup!$C$14,14)/7)+1,MOD(MOD(A302-Setup!$C$14,14),7)+1))</f>
        <v>Jane</v>
      </c>
      <c r="C302" t="str">
        <f>IF(A302="","",IFERROR(LOOKUP(2,1/(ISNUMBER('Changes Log'!$B$6:$B$505)*('Changes Log'!$B$6:$B$505&lt;=A302)*(((ISNUMBER('Changes Log'!$C$6:$C$505)*('Changes Log'!$C$6:$C$505&gt;=A302))+(('Changes Log'!$C$6:$C$505="")*('Changes Log'!$B$6:$B$505=A302)))&gt;0)*('Changes Log'!$D$6:$D$505&lt;&gt;"")),ROW('Changes Log'!$B$6:$B$505)),""))</f>
        <v/>
      </c>
      <c r="D302" t="str">
        <f>IF(A302="","",IF(C302="",B302,INDEX('Changes Log'!$D:$D,C302)))</f>
        <v>Jane</v>
      </c>
      <c r="E302">
        <f t="shared" si="12"/>
        <v>0</v>
      </c>
      <c r="F302" t="str">
        <f>IF(C302="","",INDEX('Changes Log'!$E:$E,C302))</f>
        <v/>
      </c>
      <c r="G302" t="str">
        <f>IF(A302="","",IF(AND(E302=1,F302&lt;&gt;Lists!$Q$2),B302,""))</f>
        <v/>
      </c>
      <c r="H302" t="str">
        <f t="shared" si="13"/>
        <v>Jane</v>
      </c>
    </row>
    <row r="303" spans="1:8" x14ac:dyDescent="0.35">
      <c r="A303" s="51">
        <f t="shared" si="14"/>
        <v>46536</v>
      </c>
      <c r="B303" t="str">
        <f>IF(OR(A303="",Setup!$C$14=""),"",INDEX(Setup!$C$24:$I$25,INT(MOD(A303-Setup!$C$14,14)/7)+1,MOD(MOD(A303-Setup!$C$14,14),7)+1))</f>
        <v>Jane</v>
      </c>
      <c r="C303" t="str">
        <f>IF(A303="","",IFERROR(LOOKUP(2,1/(ISNUMBER('Changes Log'!$B$6:$B$505)*('Changes Log'!$B$6:$B$505&lt;=A303)*(((ISNUMBER('Changes Log'!$C$6:$C$505)*('Changes Log'!$C$6:$C$505&gt;=A303))+(('Changes Log'!$C$6:$C$505="")*('Changes Log'!$B$6:$B$505=A303)))&gt;0)*('Changes Log'!$D$6:$D$505&lt;&gt;"")),ROW('Changes Log'!$B$6:$B$505)),""))</f>
        <v/>
      </c>
      <c r="D303" t="str">
        <f>IF(A303="","",IF(C303="",B303,INDEX('Changes Log'!$D:$D,C303)))</f>
        <v>Jane</v>
      </c>
      <c r="E303">
        <f t="shared" si="12"/>
        <v>0</v>
      </c>
      <c r="F303" t="str">
        <f>IF(C303="","",INDEX('Changes Log'!$E:$E,C303))</f>
        <v/>
      </c>
      <c r="G303" t="str">
        <f>IF(A303="","",IF(AND(E303=1,F303&lt;&gt;Lists!$Q$2),B303,""))</f>
        <v/>
      </c>
      <c r="H303" t="str">
        <f t="shared" si="13"/>
        <v>Jane</v>
      </c>
    </row>
    <row r="304" spans="1:8" x14ac:dyDescent="0.35">
      <c r="A304" s="51">
        <f t="shared" si="14"/>
        <v>46537</v>
      </c>
      <c r="B304" t="str">
        <f>IF(OR(A304="",Setup!$C$14=""),"",INDEX(Setup!$C$24:$I$25,INT(MOD(A304-Setup!$C$14,14)/7)+1,MOD(MOD(A304-Setup!$C$14,14),7)+1))</f>
        <v>Jane</v>
      </c>
      <c r="C304" t="str">
        <f>IF(A304="","",IFERROR(LOOKUP(2,1/(ISNUMBER('Changes Log'!$B$6:$B$505)*('Changes Log'!$B$6:$B$505&lt;=A304)*(((ISNUMBER('Changes Log'!$C$6:$C$505)*('Changes Log'!$C$6:$C$505&gt;=A304))+(('Changes Log'!$C$6:$C$505="")*('Changes Log'!$B$6:$B$505=A304)))&gt;0)*('Changes Log'!$D$6:$D$505&lt;&gt;"")),ROW('Changes Log'!$B$6:$B$505)),""))</f>
        <v/>
      </c>
      <c r="D304" t="str">
        <f>IF(A304="","",IF(C304="",B304,INDEX('Changes Log'!$D:$D,C304)))</f>
        <v>Jane</v>
      </c>
      <c r="E304">
        <f t="shared" si="12"/>
        <v>0</v>
      </c>
      <c r="F304" t="str">
        <f>IF(C304="","",INDEX('Changes Log'!$E:$E,C304))</f>
        <v/>
      </c>
      <c r="G304" t="str">
        <f>IF(A304="","",IF(AND(E304=1,F304&lt;&gt;Lists!$Q$2),B304,""))</f>
        <v/>
      </c>
      <c r="H304" t="str">
        <f t="shared" si="13"/>
        <v>Jane</v>
      </c>
    </row>
    <row r="305" spans="1:8" x14ac:dyDescent="0.35">
      <c r="A305" s="51">
        <f t="shared" si="14"/>
        <v>46538</v>
      </c>
      <c r="B305" t="str">
        <f>IF(OR(A305="",Setup!$C$14=""),"",INDEX(Setup!$C$24:$I$25,INT(MOD(A305-Setup!$C$14,14)/7)+1,MOD(MOD(A305-Setup!$C$14,14),7)+1))</f>
        <v>John</v>
      </c>
      <c r="C305" t="str">
        <f>IF(A305="","",IFERROR(LOOKUP(2,1/(ISNUMBER('Changes Log'!$B$6:$B$505)*('Changes Log'!$B$6:$B$505&lt;=A305)*(((ISNUMBER('Changes Log'!$C$6:$C$505)*('Changes Log'!$C$6:$C$505&gt;=A305))+(('Changes Log'!$C$6:$C$505="")*('Changes Log'!$B$6:$B$505=A305)))&gt;0)*('Changes Log'!$D$6:$D$505&lt;&gt;"")),ROW('Changes Log'!$B$6:$B$505)),""))</f>
        <v/>
      </c>
      <c r="D305" t="str">
        <f>IF(A305="","",IF(C305="",B305,INDEX('Changes Log'!$D:$D,C305)))</f>
        <v>John</v>
      </c>
      <c r="E305">
        <f t="shared" si="12"/>
        <v>0</v>
      </c>
      <c r="F305" t="str">
        <f>IF(C305="","",INDEX('Changes Log'!$E:$E,C305))</f>
        <v/>
      </c>
      <c r="G305" t="str">
        <f>IF(A305="","",IF(AND(E305=1,F305&lt;&gt;Lists!$Q$2),B305,""))</f>
        <v/>
      </c>
      <c r="H305" t="str">
        <f t="shared" si="13"/>
        <v>John</v>
      </c>
    </row>
    <row r="306" spans="1:8" x14ac:dyDescent="0.35">
      <c r="A306" s="51">
        <f t="shared" si="14"/>
        <v>46539</v>
      </c>
      <c r="B306" t="str">
        <f>IF(OR(A306="",Setup!$C$14=""),"",INDEX(Setup!$C$24:$I$25,INT(MOD(A306-Setup!$C$14,14)/7)+1,MOD(MOD(A306-Setup!$C$14,14),7)+1))</f>
        <v>John</v>
      </c>
      <c r="C306" t="str">
        <f>IF(A306="","",IFERROR(LOOKUP(2,1/(ISNUMBER('Changes Log'!$B$6:$B$505)*('Changes Log'!$B$6:$B$505&lt;=A306)*(((ISNUMBER('Changes Log'!$C$6:$C$505)*('Changes Log'!$C$6:$C$505&gt;=A306))+(('Changes Log'!$C$6:$C$505="")*('Changes Log'!$B$6:$B$505=A306)))&gt;0)*('Changes Log'!$D$6:$D$505&lt;&gt;"")),ROW('Changes Log'!$B$6:$B$505)),""))</f>
        <v/>
      </c>
      <c r="D306" t="str">
        <f>IF(A306="","",IF(C306="",B306,INDEX('Changes Log'!$D:$D,C306)))</f>
        <v>John</v>
      </c>
      <c r="E306">
        <f t="shared" si="12"/>
        <v>0</v>
      </c>
      <c r="F306" t="str">
        <f>IF(C306="","",INDEX('Changes Log'!$E:$E,C306))</f>
        <v/>
      </c>
      <c r="G306" t="str">
        <f>IF(A306="","",IF(AND(E306=1,F306&lt;&gt;Lists!$Q$2),B306,""))</f>
        <v/>
      </c>
      <c r="H306" t="str">
        <f t="shared" si="13"/>
        <v>John</v>
      </c>
    </row>
    <row r="307" spans="1:8" x14ac:dyDescent="0.35">
      <c r="A307" s="51">
        <f t="shared" si="14"/>
        <v>46540</v>
      </c>
      <c r="B307" t="str">
        <f>IF(OR(A307="",Setup!$C$14=""),"",INDEX(Setup!$C$24:$I$25,INT(MOD(A307-Setup!$C$14,14)/7)+1,MOD(MOD(A307-Setup!$C$14,14),7)+1))</f>
        <v>Jane</v>
      </c>
      <c r="C307" t="str">
        <f>IF(A307="","",IFERROR(LOOKUP(2,1/(ISNUMBER('Changes Log'!$B$6:$B$505)*('Changes Log'!$B$6:$B$505&lt;=A307)*(((ISNUMBER('Changes Log'!$C$6:$C$505)*('Changes Log'!$C$6:$C$505&gt;=A307))+(('Changes Log'!$C$6:$C$505="")*('Changes Log'!$B$6:$B$505=A307)))&gt;0)*('Changes Log'!$D$6:$D$505&lt;&gt;"")),ROW('Changes Log'!$B$6:$B$505)),""))</f>
        <v/>
      </c>
      <c r="D307" t="str">
        <f>IF(A307="","",IF(C307="",B307,INDEX('Changes Log'!$D:$D,C307)))</f>
        <v>Jane</v>
      </c>
      <c r="E307">
        <f t="shared" si="12"/>
        <v>0</v>
      </c>
      <c r="F307" t="str">
        <f>IF(C307="","",INDEX('Changes Log'!$E:$E,C307))</f>
        <v/>
      </c>
      <c r="G307" t="str">
        <f>IF(A307="","",IF(AND(E307=1,F307&lt;&gt;Lists!$Q$2),B307,""))</f>
        <v/>
      </c>
      <c r="H307" t="str">
        <f t="shared" si="13"/>
        <v>Jane</v>
      </c>
    </row>
    <row r="308" spans="1:8" x14ac:dyDescent="0.35">
      <c r="A308" s="51">
        <f t="shared" si="14"/>
        <v>46541</v>
      </c>
      <c r="B308" t="str">
        <f>IF(OR(A308="",Setup!$C$14=""),"",INDEX(Setup!$C$24:$I$25,INT(MOD(A308-Setup!$C$14,14)/7)+1,MOD(MOD(A308-Setup!$C$14,14),7)+1))</f>
        <v>Jane</v>
      </c>
      <c r="C308" t="str">
        <f>IF(A308="","",IFERROR(LOOKUP(2,1/(ISNUMBER('Changes Log'!$B$6:$B$505)*('Changes Log'!$B$6:$B$505&lt;=A308)*(((ISNUMBER('Changes Log'!$C$6:$C$505)*('Changes Log'!$C$6:$C$505&gt;=A308))+(('Changes Log'!$C$6:$C$505="")*('Changes Log'!$B$6:$B$505=A308)))&gt;0)*('Changes Log'!$D$6:$D$505&lt;&gt;"")),ROW('Changes Log'!$B$6:$B$505)),""))</f>
        <v/>
      </c>
      <c r="D308" t="str">
        <f>IF(A308="","",IF(C308="",B308,INDEX('Changes Log'!$D:$D,C308)))</f>
        <v>Jane</v>
      </c>
      <c r="E308">
        <f t="shared" si="12"/>
        <v>0</v>
      </c>
      <c r="F308" t="str">
        <f>IF(C308="","",INDEX('Changes Log'!$E:$E,C308))</f>
        <v/>
      </c>
      <c r="G308" t="str">
        <f>IF(A308="","",IF(AND(E308=1,F308&lt;&gt;Lists!$Q$2),B308,""))</f>
        <v/>
      </c>
      <c r="H308" t="str">
        <f t="shared" si="13"/>
        <v>Jane</v>
      </c>
    </row>
    <row r="309" spans="1:8" x14ac:dyDescent="0.35">
      <c r="A309" s="51">
        <f t="shared" si="14"/>
        <v>46542</v>
      </c>
      <c r="B309" t="str">
        <f>IF(OR(A309="",Setup!$C$14=""),"",INDEX(Setup!$C$24:$I$25,INT(MOD(A309-Setup!$C$14,14)/7)+1,MOD(MOD(A309-Setup!$C$14,14),7)+1))</f>
        <v>John</v>
      </c>
      <c r="C309" t="str">
        <f>IF(A309="","",IFERROR(LOOKUP(2,1/(ISNUMBER('Changes Log'!$B$6:$B$505)*('Changes Log'!$B$6:$B$505&lt;=A309)*(((ISNUMBER('Changes Log'!$C$6:$C$505)*('Changes Log'!$C$6:$C$505&gt;=A309))+(('Changes Log'!$C$6:$C$505="")*('Changes Log'!$B$6:$B$505=A309)))&gt;0)*('Changes Log'!$D$6:$D$505&lt;&gt;"")),ROW('Changes Log'!$B$6:$B$505)),""))</f>
        <v/>
      </c>
      <c r="D309" t="str">
        <f>IF(A309="","",IF(C309="",B309,INDEX('Changes Log'!$D:$D,C309)))</f>
        <v>John</v>
      </c>
      <c r="E309">
        <f t="shared" si="12"/>
        <v>0</v>
      </c>
      <c r="F309" t="str">
        <f>IF(C309="","",INDEX('Changes Log'!$E:$E,C309))</f>
        <v/>
      </c>
      <c r="G309" t="str">
        <f>IF(A309="","",IF(AND(E309=1,F309&lt;&gt;Lists!$Q$2),B309,""))</f>
        <v/>
      </c>
      <c r="H309" t="str">
        <f t="shared" si="13"/>
        <v>John</v>
      </c>
    </row>
    <row r="310" spans="1:8" x14ac:dyDescent="0.35">
      <c r="A310" s="51">
        <f t="shared" si="14"/>
        <v>46543</v>
      </c>
      <c r="B310" t="str">
        <f>IF(OR(A310="",Setup!$C$14=""),"",INDEX(Setup!$C$24:$I$25,INT(MOD(A310-Setup!$C$14,14)/7)+1,MOD(MOD(A310-Setup!$C$14,14),7)+1))</f>
        <v>John</v>
      </c>
      <c r="C310" t="str">
        <f>IF(A310="","",IFERROR(LOOKUP(2,1/(ISNUMBER('Changes Log'!$B$6:$B$505)*('Changes Log'!$B$6:$B$505&lt;=A310)*(((ISNUMBER('Changes Log'!$C$6:$C$505)*('Changes Log'!$C$6:$C$505&gt;=A310))+(('Changes Log'!$C$6:$C$505="")*('Changes Log'!$B$6:$B$505=A310)))&gt;0)*('Changes Log'!$D$6:$D$505&lt;&gt;"")),ROW('Changes Log'!$B$6:$B$505)),""))</f>
        <v/>
      </c>
      <c r="D310" t="str">
        <f>IF(A310="","",IF(C310="",B310,INDEX('Changes Log'!$D:$D,C310)))</f>
        <v>John</v>
      </c>
      <c r="E310">
        <f t="shared" si="12"/>
        <v>0</v>
      </c>
      <c r="F310" t="str">
        <f>IF(C310="","",INDEX('Changes Log'!$E:$E,C310))</f>
        <v/>
      </c>
      <c r="G310" t="str">
        <f>IF(A310="","",IF(AND(E310=1,F310&lt;&gt;Lists!$Q$2),B310,""))</f>
        <v/>
      </c>
      <c r="H310" t="str">
        <f t="shared" si="13"/>
        <v>John</v>
      </c>
    </row>
    <row r="311" spans="1:8" x14ac:dyDescent="0.35">
      <c r="A311" s="51">
        <f t="shared" si="14"/>
        <v>46544</v>
      </c>
      <c r="B311" t="str">
        <f>IF(OR(A311="",Setup!$C$14=""),"",INDEX(Setup!$C$24:$I$25,INT(MOD(A311-Setup!$C$14,14)/7)+1,MOD(MOD(A311-Setup!$C$14,14),7)+1))</f>
        <v>John</v>
      </c>
      <c r="C311" t="str">
        <f>IF(A311="","",IFERROR(LOOKUP(2,1/(ISNUMBER('Changes Log'!$B$6:$B$505)*('Changes Log'!$B$6:$B$505&lt;=A311)*(((ISNUMBER('Changes Log'!$C$6:$C$505)*('Changes Log'!$C$6:$C$505&gt;=A311))+(('Changes Log'!$C$6:$C$505="")*('Changes Log'!$B$6:$B$505=A311)))&gt;0)*('Changes Log'!$D$6:$D$505&lt;&gt;"")),ROW('Changes Log'!$B$6:$B$505)),""))</f>
        <v/>
      </c>
      <c r="D311" t="str">
        <f>IF(A311="","",IF(C311="",B311,INDEX('Changes Log'!$D:$D,C311)))</f>
        <v>John</v>
      </c>
      <c r="E311">
        <f t="shared" si="12"/>
        <v>0</v>
      </c>
      <c r="F311" t="str">
        <f>IF(C311="","",INDEX('Changes Log'!$E:$E,C311))</f>
        <v/>
      </c>
      <c r="G311" t="str">
        <f>IF(A311="","",IF(AND(E311=1,F311&lt;&gt;Lists!$Q$2),B311,""))</f>
        <v/>
      </c>
      <c r="H311" t="str">
        <f t="shared" si="13"/>
        <v>John</v>
      </c>
    </row>
    <row r="312" spans="1:8" x14ac:dyDescent="0.35">
      <c r="A312" s="51">
        <f t="shared" si="14"/>
        <v>46545</v>
      </c>
      <c r="B312" t="str">
        <f>IF(OR(A312="",Setup!$C$14=""),"",INDEX(Setup!$C$24:$I$25,INT(MOD(A312-Setup!$C$14,14)/7)+1,MOD(MOD(A312-Setup!$C$14,14),7)+1))</f>
        <v>Jane</v>
      </c>
      <c r="C312" t="str">
        <f>IF(A312="","",IFERROR(LOOKUP(2,1/(ISNUMBER('Changes Log'!$B$6:$B$505)*('Changes Log'!$B$6:$B$505&lt;=A312)*(((ISNUMBER('Changes Log'!$C$6:$C$505)*('Changes Log'!$C$6:$C$505&gt;=A312))+(('Changes Log'!$C$6:$C$505="")*('Changes Log'!$B$6:$B$505=A312)))&gt;0)*('Changes Log'!$D$6:$D$505&lt;&gt;"")),ROW('Changes Log'!$B$6:$B$505)),""))</f>
        <v/>
      </c>
      <c r="D312" t="str">
        <f>IF(A312="","",IF(C312="",B312,INDEX('Changes Log'!$D:$D,C312)))</f>
        <v>Jane</v>
      </c>
      <c r="E312">
        <f t="shared" si="12"/>
        <v>0</v>
      </c>
      <c r="F312" t="str">
        <f>IF(C312="","",INDEX('Changes Log'!$E:$E,C312))</f>
        <v/>
      </c>
      <c r="G312" t="str">
        <f>IF(A312="","",IF(AND(E312=1,F312&lt;&gt;Lists!$Q$2),B312,""))</f>
        <v/>
      </c>
      <c r="H312" t="str">
        <f t="shared" si="13"/>
        <v>Jane</v>
      </c>
    </row>
    <row r="313" spans="1:8" x14ac:dyDescent="0.35">
      <c r="A313" s="51">
        <f t="shared" si="14"/>
        <v>46546</v>
      </c>
      <c r="B313" t="str">
        <f>IF(OR(A313="",Setup!$C$14=""),"",INDEX(Setup!$C$24:$I$25,INT(MOD(A313-Setup!$C$14,14)/7)+1,MOD(MOD(A313-Setup!$C$14,14),7)+1))</f>
        <v>Jane</v>
      </c>
      <c r="C313" t="str">
        <f>IF(A313="","",IFERROR(LOOKUP(2,1/(ISNUMBER('Changes Log'!$B$6:$B$505)*('Changes Log'!$B$6:$B$505&lt;=A313)*(((ISNUMBER('Changes Log'!$C$6:$C$505)*('Changes Log'!$C$6:$C$505&gt;=A313))+(('Changes Log'!$C$6:$C$505="")*('Changes Log'!$B$6:$B$505=A313)))&gt;0)*('Changes Log'!$D$6:$D$505&lt;&gt;"")),ROW('Changes Log'!$B$6:$B$505)),""))</f>
        <v/>
      </c>
      <c r="D313" t="str">
        <f>IF(A313="","",IF(C313="",B313,INDEX('Changes Log'!$D:$D,C313)))</f>
        <v>Jane</v>
      </c>
      <c r="E313">
        <f t="shared" si="12"/>
        <v>0</v>
      </c>
      <c r="F313" t="str">
        <f>IF(C313="","",INDEX('Changes Log'!$E:$E,C313))</f>
        <v/>
      </c>
      <c r="G313" t="str">
        <f>IF(A313="","",IF(AND(E313=1,F313&lt;&gt;Lists!$Q$2),B313,""))</f>
        <v/>
      </c>
      <c r="H313" t="str">
        <f t="shared" si="13"/>
        <v>Jane</v>
      </c>
    </row>
    <row r="314" spans="1:8" x14ac:dyDescent="0.35">
      <c r="A314" s="51">
        <f t="shared" si="14"/>
        <v>46547</v>
      </c>
      <c r="B314" t="str">
        <f>IF(OR(A314="",Setup!$C$14=""),"",INDEX(Setup!$C$24:$I$25,INT(MOD(A314-Setup!$C$14,14)/7)+1,MOD(MOD(A314-Setup!$C$14,14),7)+1))</f>
        <v>John</v>
      </c>
      <c r="C314" t="str">
        <f>IF(A314="","",IFERROR(LOOKUP(2,1/(ISNUMBER('Changes Log'!$B$6:$B$505)*('Changes Log'!$B$6:$B$505&lt;=A314)*(((ISNUMBER('Changes Log'!$C$6:$C$505)*('Changes Log'!$C$6:$C$505&gt;=A314))+(('Changes Log'!$C$6:$C$505="")*('Changes Log'!$B$6:$B$505=A314)))&gt;0)*('Changes Log'!$D$6:$D$505&lt;&gt;"")),ROW('Changes Log'!$B$6:$B$505)),""))</f>
        <v/>
      </c>
      <c r="D314" t="str">
        <f>IF(A314="","",IF(C314="",B314,INDEX('Changes Log'!$D:$D,C314)))</f>
        <v>John</v>
      </c>
      <c r="E314">
        <f t="shared" si="12"/>
        <v>0</v>
      </c>
      <c r="F314" t="str">
        <f>IF(C314="","",INDEX('Changes Log'!$E:$E,C314))</f>
        <v/>
      </c>
      <c r="G314" t="str">
        <f>IF(A314="","",IF(AND(E314=1,F314&lt;&gt;Lists!$Q$2),B314,""))</f>
        <v/>
      </c>
      <c r="H314" t="str">
        <f t="shared" si="13"/>
        <v>John</v>
      </c>
    </row>
    <row r="315" spans="1:8" x14ac:dyDescent="0.35">
      <c r="A315" s="51">
        <f t="shared" si="14"/>
        <v>46548</v>
      </c>
      <c r="B315" t="str">
        <f>IF(OR(A315="",Setup!$C$14=""),"",INDEX(Setup!$C$24:$I$25,INT(MOD(A315-Setup!$C$14,14)/7)+1,MOD(MOD(A315-Setup!$C$14,14),7)+1))</f>
        <v>John</v>
      </c>
      <c r="C315" t="str">
        <f>IF(A315="","",IFERROR(LOOKUP(2,1/(ISNUMBER('Changes Log'!$B$6:$B$505)*('Changes Log'!$B$6:$B$505&lt;=A315)*(((ISNUMBER('Changes Log'!$C$6:$C$505)*('Changes Log'!$C$6:$C$505&gt;=A315))+(('Changes Log'!$C$6:$C$505="")*('Changes Log'!$B$6:$B$505=A315)))&gt;0)*('Changes Log'!$D$6:$D$505&lt;&gt;"")),ROW('Changes Log'!$B$6:$B$505)),""))</f>
        <v/>
      </c>
      <c r="D315" t="str">
        <f>IF(A315="","",IF(C315="",B315,INDEX('Changes Log'!$D:$D,C315)))</f>
        <v>John</v>
      </c>
      <c r="E315">
        <f t="shared" si="12"/>
        <v>0</v>
      </c>
      <c r="F315" t="str">
        <f>IF(C315="","",INDEX('Changes Log'!$E:$E,C315))</f>
        <v/>
      </c>
      <c r="G315" t="str">
        <f>IF(A315="","",IF(AND(E315=1,F315&lt;&gt;Lists!$Q$2),B315,""))</f>
        <v/>
      </c>
      <c r="H315" t="str">
        <f t="shared" si="13"/>
        <v>John</v>
      </c>
    </row>
    <row r="316" spans="1:8" x14ac:dyDescent="0.35">
      <c r="A316" s="51">
        <f t="shared" si="14"/>
        <v>46549</v>
      </c>
      <c r="B316" t="str">
        <f>IF(OR(A316="",Setup!$C$14=""),"",INDEX(Setup!$C$24:$I$25,INT(MOD(A316-Setup!$C$14,14)/7)+1,MOD(MOD(A316-Setup!$C$14,14),7)+1))</f>
        <v>Jane</v>
      </c>
      <c r="C316" t="str">
        <f>IF(A316="","",IFERROR(LOOKUP(2,1/(ISNUMBER('Changes Log'!$B$6:$B$505)*('Changes Log'!$B$6:$B$505&lt;=A316)*(((ISNUMBER('Changes Log'!$C$6:$C$505)*('Changes Log'!$C$6:$C$505&gt;=A316))+(('Changes Log'!$C$6:$C$505="")*('Changes Log'!$B$6:$B$505=A316)))&gt;0)*('Changes Log'!$D$6:$D$505&lt;&gt;"")),ROW('Changes Log'!$B$6:$B$505)),""))</f>
        <v/>
      </c>
      <c r="D316" t="str">
        <f>IF(A316="","",IF(C316="",B316,INDEX('Changes Log'!$D:$D,C316)))</f>
        <v>Jane</v>
      </c>
      <c r="E316">
        <f t="shared" si="12"/>
        <v>0</v>
      </c>
      <c r="F316" t="str">
        <f>IF(C316="","",INDEX('Changes Log'!$E:$E,C316))</f>
        <v/>
      </c>
      <c r="G316" t="str">
        <f>IF(A316="","",IF(AND(E316=1,F316&lt;&gt;Lists!$Q$2),B316,""))</f>
        <v/>
      </c>
      <c r="H316" t="str">
        <f t="shared" si="13"/>
        <v>Jane</v>
      </c>
    </row>
    <row r="317" spans="1:8" x14ac:dyDescent="0.35">
      <c r="A317" s="51">
        <f t="shared" si="14"/>
        <v>46550</v>
      </c>
      <c r="B317" t="str">
        <f>IF(OR(A317="",Setup!$C$14=""),"",INDEX(Setup!$C$24:$I$25,INT(MOD(A317-Setup!$C$14,14)/7)+1,MOD(MOD(A317-Setup!$C$14,14),7)+1))</f>
        <v>Jane</v>
      </c>
      <c r="C317" t="str">
        <f>IF(A317="","",IFERROR(LOOKUP(2,1/(ISNUMBER('Changes Log'!$B$6:$B$505)*('Changes Log'!$B$6:$B$505&lt;=A317)*(((ISNUMBER('Changes Log'!$C$6:$C$505)*('Changes Log'!$C$6:$C$505&gt;=A317))+(('Changes Log'!$C$6:$C$505="")*('Changes Log'!$B$6:$B$505=A317)))&gt;0)*('Changes Log'!$D$6:$D$505&lt;&gt;"")),ROW('Changes Log'!$B$6:$B$505)),""))</f>
        <v/>
      </c>
      <c r="D317" t="str">
        <f>IF(A317="","",IF(C317="",B317,INDEX('Changes Log'!$D:$D,C317)))</f>
        <v>Jane</v>
      </c>
      <c r="E317">
        <f t="shared" si="12"/>
        <v>0</v>
      </c>
      <c r="F317" t="str">
        <f>IF(C317="","",INDEX('Changes Log'!$E:$E,C317))</f>
        <v/>
      </c>
      <c r="G317" t="str">
        <f>IF(A317="","",IF(AND(E317=1,F317&lt;&gt;Lists!$Q$2),B317,""))</f>
        <v/>
      </c>
      <c r="H317" t="str">
        <f t="shared" si="13"/>
        <v>Jane</v>
      </c>
    </row>
    <row r="318" spans="1:8" x14ac:dyDescent="0.35">
      <c r="A318" s="51">
        <f t="shared" si="14"/>
        <v>46551</v>
      </c>
      <c r="B318" t="str">
        <f>IF(OR(A318="",Setup!$C$14=""),"",INDEX(Setup!$C$24:$I$25,INT(MOD(A318-Setup!$C$14,14)/7)+1,MOD(MOD(A318-Setup!$C$14,14),7)+1))</f>
        <v>Jane</v>
      </c>
      <c r="C318" t="str">
        <f>IF(A318="","",IFERROR(LOOKUP(2,1/(ISNUMBER('Changes Log'!$B$6:$B$505)*('Changes Log'!$B$6:$B$505&lt;=A318)*(((ISNUMBER('Changes Log'!$C$6:$C$505)*('Changes Log'!$C$6:$C$505&gt;=A318))+(('Changes Log'!$C$6:$C$505="")*('Changes Log'!$B$6:$B$505=A318)))&gt;0)*('Changes Log'!$D$6:$D$505&lt;&gt;"")),ROW('Changes Log'!$B$6:$B$505)),""))</f>
        <v/>
      </c>
      <c r="D318" t="str">
        <f>IF(A318="","",IF(C318="",B318,INDEX('Changes Log'!$D:$D,C318)))</f>
        <v>Jane</v>
      </c>
      <c r="E318">
        <f t="shared" si="12"/>
        <v>0</v>
      </c>
      <c r="F318" t="str">
        <f>IF(C318="","",INDEX('Changes Log'!$E:$E,C318))</f>
        <v/>
      </c>
      <c r="G318" t="str">
        <f>IF(A318="","",IF(AND(E318=1,F318&lt;&gt;Lists!$Q$2),B318,""))</f>
        <v/>
      </c>
      <c r="H318" t="str">
        <f t="shared" si="13"/>
        <v>Jane</v>
      </c>
    </row>
    <row r="319" spans="1:8" x14ac:dyDescent="0.35">
      <c r="A319" s="51">
        <f t="shared" si="14"/>
        <v>46552</v>
      </c>
      <c r="B319" t="str">
        <f>IF(OR(A319="",Setup!$C$14=""),"",INDEX(Setup!$C$24:$I$25,INT(MOD(A319-Setup!$C$14,14)/7)+1,MOD(MOD(A319-Setup!$C$14,14),7)+1))</f>
        <v>John</v>
      </c>
      <c r="C319" t="str">
        <f>IF(A319="","",IFERROR(LOOKUP(2,1/(ISNUMBER('Changes Log'!$B$6:$B$505)*('Changes Log'!$B$6:$B$505&lt;=A319)*(((ISNUMBER('Changes Log'!$C$6:$C$505)*('Changes Log'!$C$6:$C$505&gt;=A319))+(('Changes Log'!$C$6:$C$505="")*('Changes Log'!$B$6:$B$505=A319)))&gt;0)*('Changes Log'!$D$6:$D$505&lt;&gt;"")),ROW('Changes Log'!$B$6:$B$505)),""))</f>
        <v/>
      </c>
      <c r="D319" t="str">
        <f>IF(A319="","",IF(C319="",B319,INDEX('Changes Log'!$D:$D,C319)))</f>
        <v>John</v>
      </c>
      <c r="E319">
        <f t="shared" si="12"/>
        <v>0</v>
      </c>
      <c r="F319" t="str">
        <f>IF(C319="","",INDEX('Changes Log'!$E:$E,C319))</f>
        <v/>
      </c>
      <c r="G319" t="str">
        <f>IF(A319="","",IF(AND(E319=1,F319&lt;&gt;Lists!$Q$2),B319,""))</f>
        <v/>
      </c>
      <c r="H319" t="str">
        <f t="shared" si="13"/>
        <v>John</v>
      </c>
    </row>
    <row r="320" spans="1:8" x14ac:dyDescent="0.35">
      <c r="A320" s="51">
        <f t="shared" si="14"/>
        <v>46553</v>
      </c>
      <c r="B320" t="str">
        <f>IF(OR(A320="",Setup!$C$14=""),"",INDEX(Setup!$C$24:$I$25,INT(MOD(A320-Setup!$C$14,14)/7)+1,MOD(MOD(A320-Setup!$C$14,14),7)+1))</f>
        <v>John</v>
      </c>
      <c r="C320" t="str">
        <f>IF(A320="","",IFERROR(LOOKUP(2,1/(ISNUMBER('Changes Log'!$B$6:$B$505)*('Changes Log'!$B$6:$B$505&lt;=A320)*(((ISNUMBER('Changes Log'!$C$6:$C$505)*('Changes Log'!$C$6:$C$505&gt;=A320))+(('Changes Log'!$C$6:$C$505="")*('Changes Log'!$B$6:$B$505=A320)))&gt;0)*('Changes Log'!$D$6:$D$505&lt;&gt;"")),ROW('Changes Log'!$B$6:$B$505)),""))</f>
        <v/>
      </c>
      <c r="D320" t="str">
        <f>IF(A320="","",IF(C320="",B320,INDEX('Changes Log'!$D:$D,C320)))</f>
        <v>John</v>
      </c>
      <c r="E320">
        <f t="shared" si="12"/>
        <v>0</v>
      </c>
      <c r="F320" t="str">
        <f>IF(C320="","",INDEX('Changes Log'!$E:$E,C320))</f>
        <v/>
      </c>
      <c r="G320" t="str">
        <f>IF(A320="","",IF(AND(E320=1,F320&lt;&gt;Lists!$Q$2),B320,""))</f>
        <v/>
      </c>
      <c r="H320" t="str">
        <f t="shared" si="13"/>
        <v>John</v>
      </c>
    </row>
    <row r="321" spans="1:8" x14ac:dyDescent="0.35">
      <c r="A321" s="51">
        <f t="shared" si="14"/>
        <v>46554</v>
      </c>
      <c r="B321" t="str">
        <f>IF(OR(A321="",Setup!$C$14=""),"",INDEX(Setup!$C$24:$I$25,INT(MOD(A321-Setup!$C$14,14)/7)+1,MOD(MOD(A321-Setup!$C$14,14),7)+1))</f>
        <v>Jane</v>
      </c>
      <c r="C321" t="str">
        <f>IF(A321="","",IFERROR(LOOKUP(2,1/(ISNUMBER('Changes Log'!$B$6:$B$505)*('Changes Log'!$B$6:$B$505&lt;=A321)*(((ISNUMBER('Changes Log'!$C$6:$C$505)*('Changes Log'!$C$6:$C$505&gt;=A321))+(('Changes Log'!$C$6:$C$505="")*('Changes Log'!$B$6:$B$505=A321)))&gt;0)*('Changes Log'!$D$6:$D$505&lt;&gt;"")),ROW('Changes Log'!$B$6:$B$505)),""))</f>
        <v/>
      </c>
      <c r="D321" t="str">
        <f>IF(A321="","",IF(C321="",B321,INDEX('Changes Log'!$D:$D,C321)))</f>
        <v>Jane</v>
      </c>
      <c r="E321">
        <f t="shared" si="12"/>
        <v>0</v>
      </c>
      <c r="F321" t="str">
        <f>IF(C321="","",INDEX('Changes Log'!$E:$E,C321))</f>
        <v/>
      </c>
      <c r="G321" t="str">
        <f>IF(A321="","",IF(AND(E321=1,F321&lt;&gt;Lists!$Q$2),B321,""))</f>
        <v/>
      </c>
      <c r="H321" t="str">
        <f t="shared" si="13"/>
        <v>Jane</v>
      </c>
    </row>
    <row r="322" spans="1:8" x14ac:dyDescent="0.35">
      <c r="A322" s="51">
        <f t="shared" si="14"/>
        <v>46555</v>
      </c>
      <c r="B322" t="str">
        <f>IF(OR(A322="",Setup!$C$14=""),"",INDEX(Setup!$C$24:$I$25,INT(MOD(A322-Setup!$C$14,14)/7)+1,MOD(MOD(A322-Setup!$C$14,14),7)+1))</f>
        <v>Jane</v>
      </c>
      <c r="C322" t="str">
        <f>IF(A322="","",IFERROR(LOOKUP(2,1/(ISNUMBER('Changes Log'!$B$6:$B$505)*('Changes Log'!$B$6:$B$505&lt;=A322)*(((ISNUMBER('Changes Log'!$C$6:$C$505)*('Changes Log'!$C$6:$C$505&gt;=A322))+(('Changes Log'!$C$6:$C$505="")*('Changes Log'!$B$6:$B$505=A322)))&gt;0)*('Changes Log'!$D$6:$D$505&lt;&gt;"")),ROW('Changes Log'!$B$6:$B$505)),""))</f>
        <v/>
      </c>
      <c r="D322" t="str">
        <f>IF(A322="","",IF(C322="",B322,INDEX('Changes Log'!$D:$D,C322)))</f>
        <v>Jane</v>
      </c>
      <c r="E322">
        <f t="shared" ref="E322:E385" si="15">IF(A322="","",IF(D322&lt;&gt;B322,1,0))</f>
        <v>0</v>
      </c>
      <c r="F322" t="str">
        <f>IF(C322="","",INDEX('Changes Log'!$E:$E,C322))</f>
        <v/>
      </c>
      <c r="G322" t="str">
        <f>IF(A322="","",IF(AND(E322=1,F322&lt;&gt;Lists!$Q$2),B322,""))</f>
        <v/>
      </c>
      <c r="H322" t="str">
        <f t="shared" ref="H322:H367" si="16">IF(A322="","",D322&amp;IF(E322=1," *",""))</f>
        <v>Jane</v>
      </c>
    </row>
    <row r="323" spans="1:8" x14ac:dyDescent="0.35">
      <c r="A323" s="51">
        <f t="shared" ref="A323:A367" si="17">IF(A322="","",IF(A322+1&gt;$K$1,"",A322+1))</f>
        <v>46556</v>
      </c>
      <c r="B323" t="str">
        <f>IF(OR(A323="",Setup!$C$14=""),"",INDEX(Setup!$C$24:$I$25,INT(MOD(A323-Setup!$C$14,14)/7)+1,MOD(MOD(A323-Setup!$C$14,14),7)+1))</f>
        <v>John</v>
      </c>
      <c r="C323" t="str">
        <f>IF(A323="","",IFERROR(LOOKUP(2,1/(ISNUMBER('Changes Log'!$B$6:$B$505)*('Changes Log'!$B$6:$B$505&lt;=A323)*(((ISNUMBER('Changes Log'!$C$6:$C$505)*('Changes Log'!$C$6:$C$505&gt;=A323))+(('Changes Log'!$C$6:$C$505="")*('Changes Log'!$B$6:$B$505=A323)))&gt;0)*('Changes Log'!$D$6:$D$505&lt;&gt;"")),ROW('Changes Log'!$B$6:$B$505)),""))</f>
        <v/>
      </c>
      <c r="D323" t="str">
        <f>IF(A323="","",IF(C323="",B323,INDEX('Changes Log'!$D:$D,C323)))</f>
        <v>John</v>
      </c>
      <c r="E323">
        <f t="shared" si="15"/>
        <v>0</v>
      </c>
      <c r="F323" t="str">
        <f>IF(C323="","",INDEX('Changes Log'!$E:$E,C323))</f>
        <v/>
      </c>
      <c r="G323" t="str">
        <f>IF(A323="","",IF(AND(E323=1,F323&lt;&gt;Lists!$Q$2),B323,""))</f>
        <v/>
      </c>
      <c r="H323" t="str">
        <f t="shared" si="16"/>
        <v>John</v>
      </c>
    </row>
    <row r="324" spans="1:8" x14ac:dyDescent="0.35">
      <c r="A324" s="51">
        <f t="shared" si="17"/>
        <v>46557</v>
      </c>
      <c r="B324" t="str">
        <f>IF(OR(A324="",Setup!$C$14=""),"",INDEX(Setup!$C$24:$I$25,INT(MOD(A324-Setup!$C$14,14)/7)+1,MOD(MOD(A324-Setup!$C$14,14),7)+1))</f>
        <v>John</v>
      </c>
      <c r="C324" t="str">
        <f>IF(A324="","",IFERROR(LOOKUP(2,1/(ISNUMBER('Changes Log'!$B$6:$B$505)*('Changes Log'!$B$6:$B$505&lt;=A324)*(((ISNUMBER('Changes Log'!$C$6:$C$505)*('Changes Log'!$C$6:$C$505&gt;=A324))+(('Changes Log'!$C$6:$C$505="")*('Changes Log'!$B$6:$B$505=A324)))&gt;0)*('Changes Log'!$D$6:$D$505&lt;&gt;"")),ROW('Changes Log'!$B$6:$B$505)),""))</f>
        <v/>
      </c>
      <c r="D324" t="str">
        <f>IF(A324="","",IF(C324="",B324,INDEX('Changes Log'!$D:$D,C324)))</f>
        <v>John</v>
      </c>
      <c r="E324">
        <f t="shared" si="15"/>
        <v>0</v>
      </c>
      <c r="F324" t="str">
        <f>IF(C324="","",INDEX('Changes Log'!$E:$E,C324))</f>
        <v/>
      </c>
      <c r="G324" t="str">
        <f>IF(A324="","",IF(AND(E324=1,F324&lt;&gt;Lists!$Q$2),B324,""))</f>
        <v/>
      </c>
      <c r="H324" t="str">
        <f t="shared" si="16"/>
        <v>John</v>
      </c>
    </row>
    <row r="325" spans="1:8" x14ac:dyDescent="0.35">
      <c r="A325" s="51">
        <f t="shared" si="17"/>
        <v>46558</v>
      </c>
      <c r="B325" t="str">
        <f>IF(OR(A325="",Setup!$C$14=""),"",INDEX(Setup!$C$24:$I$25,INT(MOD(A325-Setup!$C$14,14)/7)+1,MOD(MOD(A325-Setup!$C$14,14),7)+1))</f>
        <v>John</v>
      </c>
      <c r="C325" t="str">
        <f>IF(A325="","",IFERROR(LOOKUP(2,1/(ISNUMBER('Changes Log'!$B$6:$B$505)*('Changes Log'!$B$6:$B$505&lt;=A325)*(((ISNUMBER('Changes Log'!$C$6:$C$505)*('Changes Log'!$C$6:$C$505&gt;=A325))+(('Changes Log'!$C$6:$C$505="")*('Changes Log'!$B$6:$B$505=A325)))&gt;0)*('Changes Log'!$D$6:$D$505&lt;&gt;"")),ROW('Changes Log'!$B$6:$B$505)),""))</f>
        <v/>
      </c>
      <c r="D325" t="str">
        <f>IF(A325="","",IF(C325="",B325,INDEX('Changes Log'!$D:$D,C325)))</f>
        <v>John</v>
      </c>
      <c r="E325">
        <f t="shared" si="15"/>
        <v>0</v>
      </c>
      <c r="F325" t="str">
        <f>IF(C325="","",INDEX('Changes Log'!$E:$E,C325))</f>
        <v/>
      </c>
      <c r="G325" t="str">
        <f>IF(A325="","",IF(AND(E325=1,F325&lt;&gt;Lists!$Q$2),B325,""))</f>
        <v/>
      </c>
      <c r="H325" t="str">
        <f t="shared" si="16"/>
        <v>John</v>
      </c>
    </row>
    <row r="326" spans="1:8" x14ac:dyDescent="0.35">
      <c r="A326" s="51">
        <f t="shared" si="17"/>
        <v>46559</v>
      </c>
      <c r="B326" t="str">
        <f>IF(OR(A326="",Setup!$C$14=""),"",INDEX(Setup!$C$24:$I$25,INT(MOD(A326-Setup!$C$14,14)/7)+1,MOD(MOD(A326-Setup!$C$14,14),7)+1))</f>
        <v>Jane</v>
      </c>
      <c r="C326" t="str">
        <f>IF(A326="","",IFERROR(LOOKUP(2,1/(ISNUMBER('Changes Log'!$B$6:$B$505)*('Changes Log'!$B$6:$B$505&lt;=A326)*(((ISNUMBER('Changes Log'!$C$6:$C$505)*('Changes Log'!$C$6:$C$505&gt;=A326))+(('Changes Log'!$C$6:$C$505="")*('Changes Log'!$B$6:$B$505=A326)))&gt;0)*('Changes Log'!$D$6:$D$505&lt;&gt;"")),ROW('Changes Log'!$B$6:$B$505)),""))</f>
        <v/>
      </c>
      <c r="D326" t="str">
        <f>IF(A326="","",IF(C326="",B326,INDEX('Changes Log'!$D:$D,C326)))</f>
        <v>Jane</v>
      </c>
      <c r="E326">
        <f t="shared" si="15"/>
        <v>0</v>
      </c>
      <c r="F326" t="str">
        <f>IF(C326="","",INDEX('Changes Log'!$E:$E,C326))</f>
        <v/>
      </c>
      <c r="G326" t="str">
        <f>IF(A326="","",IF(AND(E326=1,F326&lt;&gt;Lists!$Q$2),B326,""))</f>
        <v/>
      </c>
      <c r="H326" t="str">
        <f t="shared" si="16"/>
        <v>Jane</v>
      </c>
    </row>
    <row r="327" spans="1:8" x14ac:dyDescent="0.35">
      <c r="A327" s="51">
        <f t="shared" si="17"/>
        <v>46560</v>
      </c>
      <c r="B327" t="str">
        <f>IF(OR(A327="",Setup!$C$14=""),"",INDEX(Setup!$C$24:$I$25,INT(MOD(A327-Setup!$C$14,14)/7)+1,MOD(MOD(A327-Setup!$C$14,14),7)+1))</f>
        <v>Jane</v>
      </c>
      <c r="C327" t="str">
        <f>IF(A327="","",IFERROR(LOOKUP(2,1/(ISNUMBER('Changes Log'!$B$6:$B$505)*('Changes Log'!$B$6:$B$505&lt;=A327)*(((ISNUMBER('Changes Log'!$C$6:$C$505)*('Changes Log'!$C$6:$C$505&gt;=A327))+(('Changes Log'!$C$6:$C$505="")*('Changes Log'!$B$6:$B$505=A327)))&gt;0)*('Changes Log'!$D$6:$D$505&lt;&gt;"")),ROW('Changes Log'!$B$6:$B$505)),""))</f>
        <v/>
      </c>
      <c r="D327" t="str">
        <f>IF(A327="","",IF(C327="",B327,INDEX('Changes Log'!$D:$D,C327)))</f>
        <v>Jane</v>
      </c>
      <c r="E327">
        <f t="shared" si="15"/>
        <v>0</v>
      </c>
      <c r="F327" t="str">
        <f>IF(C327="","",INDEX('Changes Log'!$E:$E,C327))</f>
        <v/>
      </c>
      <c r="G327" t="str">
        <f>IF(A327="","",IF(AND(E327=1,F327&lt;&gt;Lists!$Q$2),B327,""))</f>
        <v/>
      </c>
      <c r="H327" t="str">
        <f t="shared" si="16"/>
        <v>Jane</v>
      </c>
    </row>
    <row r="328" spans="1:8" x14ac:dyDescent="0.35">
      <c r="A328" s="51">
        <f t="shared" si="17"/>
        <v>46561</v>
      </c>
      <c r="B328" t="str">
        <f>IF(OR(A328="",Setup!$C$14=""),"",INDEX(Setup!$C$24:$I$25,INT(MOD(A328-Setup!$C$14,14)/7)+1,MOD(MOD(A328-Setup!$C$14,14),7)+1))</f>
        <v>John</v>
      </c>
      <c r="C328" t="str">
        <f>IF(A328="","",IFERROR(LOOKUP(2,1/(ISNUMBER('Changes Log'!$B$6:$B$505)*('Changes Log'!$B$6:$B$505&lt;=A328)*(((ISNUMBER('Changes Log'!$C$6:$C$505)*('Changes Log'!$C$6:$C$505&gt;=A328))+(('Changes Log'!$C$6:$C$505="")*('Changes Log'!$B$6:$B$505=A328)))&gt;0)*('Changes Log'!$D$6:$D$505&lt;&gt;"")),ROW('Changes Log'!$B$6:$B$505)),""))</f>
        <v/>
      </c>
      <c r="D328" t="str">
        <f>IF(A328="","",IF(C328="",B328,INDEX('Changes Log'!$D:$D,C328)))</f>
        <v>John</v>
      </c>
      <c r="E328">
        <f t="shared" si="15"/>
        <v>0</v>
      </c>
      <c r="F328" t="str">
        <f>IF(C328="","",INDEX('Changes Log'!$E:$E,C328))</f>
        <v/>
      </c>
      <c r="G328" t="str">
        <f>IF(A328="","",IF(AND(E328=1,F328&lt;&gt;Lists!$Q$2),B328,""))</f>
        <v/>
      </c>
      <c r="H328" t="str">
        <f t="shared" si="16"/>
        <v>John</v>
      </c>
    </row>
    <row r="329" spans="1:8" x14ac:dyDescent="0.35">
      <c r="A329" s="51">
        <f t="shared" si="17"/>
        <v>46562</v>
      </c>
      <c r="B329" t="str">
        <f>IF(OR(A329="",Setup!$C$14=""),"",INDEX(Setup!$C$24:$I$25,INT(MOD(A329-Setup!$C$14,14)/7)+1,MOD(MOD(A329-Setup!$C$14,14),7)+1))</f>
        <v>John</v>
      </c>
      <c r="C329" t="str">
        <f>IF(A329="","",IFERROR(LOOKUP(2,1/(ISNUMBER('Changes Log'!$B$6:$B$505)*('Changes Log'!$B$6:$B$505&lt;=A329)*(((ISNUMBER('Changes Log'!$C$6:$C$505)*('Changes Log'!$C$6:$C$505&gt;=A329))+(('Changes Log'!$C$6:$C$505="")*('Changes Log'!$B$6:$B$505=A329)))&gt;0)*('Changes Log'!$D$6:$D$505&lt;&gt;"")),ROW('Changes Log'!$B$6:$B$505)),""))</f>
        <v/>
      </c>
      <c r="D329" t="str">
        <f>IF(A329="","",IF(C329="",B329,INDEX('Changes Log'!$D:$D,C329)))</f>
        <v>John</v>
      </c>
      <c r="E329">
        <f t="shared" si="15"/>
        <v>0</v>
      </c>
      <c r="F329" t="str">
        <f>IF(C329="","",INDEX('Changes Log'!$E:$E,C329))</f>
        <v/>
      </c>
      <c r="G329" t="str">
        <f>IF(A329="","",IF(AND(E329=1,F329&lt;&gt;Lists!$Q$2),B329,""))</f>
        <v/>
      </c>
      <c r="H329" t="str">
        <f t="shared" si="16"/>
        <v>John</v>
      </c>
    </row>
    <row r="330" spans="1:8" x14ac:dyDescent="0.35">
      <c r="A330" s="51">
        <f t="shared" si="17"/>
        <v>46563</v>
      </c>
      <c r="B330" t="str">
        <f>IF(OR(A330="",Setup!$C$14=""),"",INDEX(Setup!$C$24:$I$25,INT(MOD(A330-Setup!$C$14,14)/7)+1,MOD(MOD(A330-Setup!$C$14,14),7)+1))</f>
        <v>Jane</v>
      </c>
      <c r="C330" t="str">
        <f>IF(A330="","",IFERROR(LOOKUP(2,1/(ISNUMBER('Changes Log'!$B$6:$B$505)*('Changes Log'!$B$6:$B$505&lt;=A330)*(((ISNUMBER('Changes Log'!$C$6:$C$505)*('Changes Log'!$C$6:$C$505&gt;=A330))+(('Changes Log'!$C$6:$C$505="")*('Changes Log'!$B$6:$B$505=A330)))&gt;0)*('Changes Log'!$D$6:$D$505&lt;&gt;"")),ROW('Changes Log'!$B$6:$B$505)),""))</f>
        <v/>
      </c>
      <c r="D330" t="str">
        <f>IF(A330="","",IF(C330="",B330,INDEX('Changes Log'!$D:$D,C330)))</f>
        <v>Jane</v>
      </c>
      <c r="E330">
        <f t="shared" si="15"/>
        <v>0</v>
      </c>
      <c r="F330" t="str">
        <f>IF(C330="","",INDEX('Changes Log'!$E:$E,C330))</f>
        <v/>
      </c>
      <c r="G330" t="str">
        <f>IF(A330="","",IF(AND(E330=1,F330&lt;&gt;Lists!$Q$2),B330,""))</f>
        <v/>
      </c>
      <c r="H330" t="str">
        <f t="shared" si="16"/>
        <v>Jane</v>
      </c>
    </row>
    <row r="331" spans="1:8" x14ac:dyDescent="0.35">
      <c r="A331" s="51">
        <f t="shared" si="17"/>
        <v>46564</v>
      </c>
      <c r="B331" t="str">
        <f>IF(OR(A331="",Setup!$C$14=""),"",INDEX(Setup!$C$24:$I$25,INT(MOD(A331-Setup!$C$14,14)/7)+1,MOD(MOD(A331-Setup!$C$14,14),7)+1))</f>
        <v>Jane</v>
      </c>
      <c r="C331" t="str">
        <f>IF(A331="","",IFERROR(LOOKUP(2,1/(ISNUMBER('Changes Log'!$B$6:$B$505)*('Changes Log'!$B$6:$B$505&lt;=A331)*(((ISNUMBER('Changes Log'!$C$6:$C$505)*('Changes Log'!$C$6:$C$505&gt;=A331))+(('Changes Log'!$C$6:$C$505="")*('Changes Log'!$B$6:$B$505=A331)))&gt;0)*('Changes Log'!$D$6:$D$505&lt;&gt;"")),ROW('Changes Log'!$B$6:$B$505)),""))</f>
        <v/>
      </c>
      <c r="D331" t="str">
        <f>IF(A331="","",IF(C331="",B331,INDEX('Changes Log'!$D:$D,C331)))</f>
        <v>Jane</v>
      </c>
      <c r="E331">
        <f t="shared" si="15"/>
        <v>0</v>
      </c>
      <c r="F331" t="str">
        <f>IF(C331="","",INDEX('Changes Log'!$E:$E,C331))</f>
        <v/>
      </c>
      <c r="G331" t="str">
        <f>IF(A331="","",IF(AND(E331=1,F331&lt;&gt;Lists!$Q$2),B331,""))</f>
        <v/>
      </c>
      <c r="H331" t="str">
        <f t="shared" si="16"/>
        <v>Jane</v>
      </c>
    </row>
    <row r="332" spans="1:8" x14ac:dyDescent="0.35">
      <c r="A332" s="51">
        <f t="shared" si="17"/>
        <v>46565</v>
      </c>
      <c r="B332" t="str">
        <f>IF(OR(A332="",Setup!$C$14=""),"",INDEX(Setup!$C$24:$I$25,INT(MOD(A332-Setup!$C$14,14)/7)+1,MOD(MOD(A332-Setup!$C$14,14),7)+1))</f>
        <v>Jane</v>
      </c>
      <c r="C332" t="str">
        <f>IF(A332="","",IFERROR(LOOKUP(2,1/(ISNUMBER('Changes Log'!$B$6:$B$505)*('Changes Log'!$B$6:$B$505&lt;=A332)*(((ISNUMBER('Changes Log'!$C$6:$C$505)*('Changes Log'!$C$6:$C$505&gt;=A332))+(('Changes Log'!$C$6:$C$505="")*('Changes Log'!$B$6:$B$505=A332)))&gt;0)*('Changes Log'!$D$6:$D$505&lt;&gt;"")),ROW('Changes Log'!$B$6:$B$505)),""))</f>
        <v/>
      </c>
      <c r="D332" t="str">
        <f>IF(A332="","",IF(C332="",B332,INDEX('Changes Log'!$D:$D,C332)))</f>
        <v>Jane</v>
      </c>
      <c r="E332">
        <f t="shared" si="15"/>
        <v>0</v>
      </c>
      <c r="F332" t="str">
        <f>IF(C332="","",INDEX('Changes Log'!$E:$E,C332))</f>
        <v/>
      </c>
      <c r="G332" t="str">
        <f>IF(A332="","",IF(AND(E332=1,F332&lt;&gt;Lists!$Q$2),B332,""))</f>
        <v/>
      </c>
      <c r="H332" t="str">
        <f t="shared" si="16"/>
        <v>Jane</v>
      </c>
    </row>
    <row r="333" spans="1:8" x14ac:dyDescent="0.35">
      <c r="A333" s="51">
        <f t="shared" si="17"/>
        <v>46566</v>
      </c>
      <c r="B333" t="str">
        <f>IF(OR(A333="",Setup!$C$14=""),"",INDEX(Setup!$C$24:$I$25,INT(MOD(A333-Setup!$C$14,14)/7)+1,MOD(MOD(A333-Setup!$C$14,14),7)+1))</f>
        <v>John</v>
      </c>
      <c r="C333" t="str">
        <f>IF(A333="","",IFERROR(LOOKUP(2,1/(ISNUMBER('Changes Log'!$B$6:$B$505)*('Changes Log'!$B$6:$B$505&lt;=A333)*(((ISNUMBER('Changes Log'!$C$6:$C$505)*('Changes Log'!$C$6:$C$505&gt;=A333))+(('Changes Log'!$C$6:$C$505="")*('Changes Log'!$B$6:$B$505=A333)))&gt;0)*('Changes Log'!$D$6:$D$505&lt;&gt;"")),ROW('Changes Log'!$B$6:$B$505)),""))</f>
        <v/>
      </c>
      <c r="D333" t="str">
        <f>IF(A333="","",IF(C333="",B333,INDEX('Changes Log'!$D:$D,C333)))</f>
        <v>John</v>
      </c>
      <c r="E333">
        <f t="shared" si="15"/>
        <v>0</v>
      </c>
      <c r="F333" t="str">
        <f>IF(C333="","",INDEX('Changes Log'!$E:$E,C333))</f>
        <v/>
      </c>
      <c r="G333" t="str">
        <f>IF(A333="","",IF(AND(E333=1,F333&lt;&gt;Lists!$Q$2),B333,""))</f>
        <v/>
      </c>
      <c r="H333" t="str">
        <f t="shared" si="16"/>
        <v>John</v>
      </c>
    </row>
    <row r="334" spans="1:8" x14ac:dyDescent="0.35">
      <c r="A334" s="51">
        <f t="shared" si="17"/>
        <v>46567</v>
      </c>
      <c r="B334" t="str">
        <f>IF(OR(A334="",Setup!$C$14=""),"",INDEX(Setup!$C$24:$I$25,INT(MOD(A334-Setup!$C$14,14)/7)+1,MOD(MOD(A334-Setup!$C$14,14),7)+1))</f>
        <v>John</v>
      </c>
      <c r="C334" t="str">
        <f>IF(A334="","",IFERROR(LOOKUP(2,1/(ISNUMBER('Changes Log'!$B$6:$B$505)*('Changes Log'!$B$6:$B$505&lt;=A334)*(((ISNUMBER('Changes Log'!$C$6:$C$505)*('Changes Log'!$C$6:$C$505&gt;=A334))+(('Changes Log'!$C$6:$C$505="")*('Changes Log'!$B$6:$B$505=A334)))&gt;0)*('Changes Log'!$D$6:$D$505&lt;&gt;"")),ROW('Changes Log'!$B$6:$B$505)),""))</f>
        <v/>
      </c>
      <c r="D334" t="str">
        <f>IF(A334="","",IF(C334="",B334,INDEX('Changes Log'!$D:$D,C334)))</f>
        <v>John</v>
      </c>
      <c r="E334">
        <f t="shared" si="15"/>
        <v>0</v>
      </c>
      <c r="F334" t="str">
        <f>IF(C334="","",INDEX('Changes Log'!$E:$E,C334))</f>
        <v/>
      </c>
      <c r="G334" t="str">
        <f>IF(A334="","",IF(AND(E334=1,F334&lt;&gt;Lists!$Q$2),B334,""))</f>
        <v/>
      </c>
      <c r="H334" t="str">
        <f t="shared" si="16"/>
        <v>John</v>
      </c>
    </row>
    <row r="335" spans="1:8" x14ac:dyDescent="0.35">
      <c r="A335" s="51">
        <f t="shared" si="17"/>
        <v>46568</v>
      </c>
      <c r="B335" t="str">
        <f>IF(OR(A335="",Setup!$C$14=""),"",INDEX(Setup!$C$24:$I$25,INT(MOD(A335-Setup!$C$14,14)/7)+1,MOD(MOD(A335-Setup!$C$14,14),7)+1))</f>
        <v>Jane</v>
      </c>
      <c r="C335" t="str">
        <f>IF(A335="","",IFERROR(LOOKUP(2,1/(ISNUMBER('Changes Log'!$B$6:$B$505)*('Changes Log'!$B$6:$B$505&lt;=A335)*(((ISNUMBER('Changes Log'!$C$6:$C$505)*('Changes Log'!$C$6:$C$505&gt;=A335))+(('Changes Log'!$C$6:$C$505="")*('Changes Log'!$B$6:$B$505=A335)))&gt;0)*('Changes Log'!$D$6:$D$505&lt;&gt;"")),ROW('Changes Log'!$B$6:$B$505)),""))</f>
        <v/>
      </c>
      <c r="D335" t="str">
        <f>IF(A335="","",IF(C335="",B335,INDEX('Changes Log'!$D:$D,C335)))</f>
        <v>Jane</v>
      </c>
      <c r="E335">
        <f t="shared" si="15"/>
        <v>0</v>
      </c>
      <c r="F335" t="str">
        <f>IF(C335="","",INDEX('Changes Log'!$E:$E,C335))</f>
        <v/>
      </c>
      <c r="G335" t="str">
        <f>IF(A335="","",IF(AND(E335=1,F335&lt;&gt;Lists!$Q$2),B335,""))</f>
        <v/>
      </c>
      <c r="H335" t="str">
        <f t="shared" si="16"/>
        <v>Jane</v>
      </c>
    </row>
    <row r="336" spans="1:8" x14ac:dyDescent="0.35">
      <c r="A336" s="51">
        <f t="shared" si="17"/>
        <v>46569</v>
      </c>
      <c r="B336" t="str">
        <f>IF(OR(A336="",Setup!$C$14=""),"",INDEX(Setup!$C$24:$I$25,INT(MOD(A336-Setup!$C$14,14)/7)+1,MOD(MOD(A336-Setup!$C$14,14),7)+1))</f>
        <v>Jane</v>
      </c>
      <c r="C336" t="str">
        <f>IF(A336="","",IFERROR(LOOKUP(2,1/(ISNUMBER('Changes Log'!$B$6:$B$505)*('Changes Log'!$B$6:$B$505&lt;=A336)*(((ISNUMBER('Changes Log'!$C$6:$C$505)*('Changes Log'!$C$6:$C$505&gt;=A336))+(('Changes Log'!$C$6:$C$505="")*('Changes Log'!$B$6:$B$505=A336)))&gt;0)*('Changes Log'!$D$6:$D$505&lt;&gt;"")),ROW('Changes Log'!$B$6:$B$505)),""))</f>
        <v/>
      </c>
      <c r="D336" t="str">
        <f>IF(A336="","",IF(C336="",B336,INDEX('Changes Log'!$D:$D,C336)))</f>
        <v>Jane</v>
      </c>
      <c r="E336">
        <f t="shared" si="15"/>
        <v>0</v>
      </c>
      <c r="F336" t="str">
        <f>IF(C336="","",INDEX('Changes Log'!$E:$E,C336))</f>
        <v/>
      </c>
      <c r="G336" t="str">
        <f>IF(A336="","",IF(AND(E336=1,F336&lt;&gt;Lists!$Q$2),B336,""))</f>
        <v/>
      </c>
      <c r="H336" t="str">
        <f t="shared" si="16"/>
        <v>Jane</v>
      </c>
    </row>
    <row r="337" spans="1:8" x14ac:dyDescent="0.35">
      <c r="A337" s="51">
        <f t="shared" si="17"/>
        <v>46570</v>
      </c>
      <c r="B337" t="str">
        <f>IF(OR(A337="",Setup!$C$14=""),"",INDEX(Setup!$C$24:$I$25,INT(MOD(A337-Setup!$C$14,14)/7)+1,MOD(MOD(A337-Setup!$C$14,14),7)+1))</f>
        <v>John</v>
      </c>
      <c r="C337" t="str">
        <f>IF(A337="","",IFERROR(LOOKUP(2,1/(ISNUMBER('Changes Log'!$B$6:$B$505)*('Changes Log'!$B$6:$B$505&lt;=A337)*(((ISNUMBER('Changes Log'!$C$6:$C$505)*('Changes Log'!$C$6:$C$505&gt;=A337))+(('Changes Log'!$C$6:$C$505="")*('Changes Log'!$B$6:$B$505=A337)))&gt;0)*('Changes Log'!$D$6:$D$505&lt;&gt;"")),ROW('Changes Log'!$B$6:$B$505)),""))</f>
        <v/>
      </c>
      <c r="D337" t="str">
        <f>IF(A337="","",IF(C337="",B337,INDEX('Changes Log'!$D:$D,C337)))</f>
        <v>John</v>
      </c>
      <c r="E337">
        <f t="shared" si="15"/>
        <v>0</v>
      </c>
      <c r="F337" t="str">
        <f>IF(C337="","",INDEX('Changes Log'!$E:$E,C337))</f>
        <v/>
      </c>
      <c r="G337" t="str">
        <f>IF(A337="","",IF(AND(E337=1,F337&lt;&gt;Lists!$Q$2),B337,""))</f>
        <v/>
      </c>
      <c r="H337" t="str">
        <f t="shared" si="16"/>
        <v>John</v>
      </c>
    </row>
    <row r="338" spans="1:8" x14ac:dyDescent="0.35">
      <c r="A338" s="51">
        <f t="shared" si="17"/>
        <v>46571</v>
      </c>
      <c r="B338" t="str">
        <f>IF(OR(A338="",Setup!$C$14=""),"",INDEX(Setup!$C$24:$I$25,INT(MOD(A338-Setup!$C$14,14)/7)+1,MOD(MOD(A338-Setup!$C$14,14),7)+1))</f>
        <v>John</v>
      </c>
      <c r="C338" t="str">
        <f>IF(A338="","",IFERROR(LOOKUP(2,1/(ISNUMBER('Changes Log'!$B$6:$B$505)*('Changes Log'!$B$6:$B$505&lt;=A338)*(((ISNUMBER('Changes Log'!$C$6:$C$505)*('Changes Log'!$C$6:$C$505&gt;=A338))+(('Changes Log'!$C$6:$C$505="")*('Changes Log'!$B$6:$B$505=A338)))&gt;0)*('Changes Log'!$D$6:$D$505&lt;&gt;"")),ROW('Changes Log'!$B$6:$B$505)),""))</f>
        <v/>
      </c>
      <c r="D338" t="str">
        <f>IF(A338="","",IF(C338="",B338,INDEX('Changes Log'!$D:$D,C338)))</f>
        <v>John</v>
      </c>
      <c r="E338">
        <f t="shared" si="15"/>
        <v>0</v>
      </c>
      <c r="F338" t="str">
        <f>IF(C338="","",INDEX('Changes Log'!$E:$E,C338))</f>
        <v/>
      </c>
      <c r="G338" t="str">
        <f>IF(A338="","",IF(AND(E338=1,F338&lt;&gt;Lists!$Q$2),B338,""))</f>
        <v/>
      </c>
      <c r="H338" t="str">
        <f t="shared" si="16"/>
        <v>John</v>
      </c>
    </row>
    <row r="339" spans="1:8" x14ac:dyDescent="0.35">
      <c r="A339" s="51">
        <f t="shared" si="17"/>
        <v>46572</v>
      </c>
      <c r="B339" t="str">
        <f>IF(OR(A339="",Setup!$C$14=""),"",INDEX(Setup!$C$24:$I$25,INT(MOD(A339-Setup!$C$14,14)/7)+1,MOD(MOD(A339-Setup!$C$14,14),7)+1))</f>
        <v>John</v>
      </c>
      <c r="C339" t="str">
        <f>IF(A339="","",IFERROR(LOOKUP(2,1/(ISNUMBER('Changes Log'!$B$6:$B$505)*('Changes Log'!$B$6:$B$505&lt;=A339)*(((ISNUMBER('Changes Log'!$C$6:$C$505)*('Changes Log'!$C$6:$C$505&gt;=A339))+(('Changes Log'!$C$6:$C$505="")*('Changes Log'!$B$6:$B$505=A339)))&gt;0)*('Changes Log'!$D$6:$D$505&lt;&gt;"")),ROW('Changes Log'!$B$6:$B$505)),""))</f>
        <v/>
      </c>
      <c r="D339" t="str">
        <f>IF(A339="","",IF(C339="",B339,INDEX('Changes Log'!$D:$D,C339)))</f>
        <v>John</v>
      </c>
      <c r="E339">
        <f t="shared" si="15"/>
        <v>0</v>
      </c>
      <c r="F339" t="str">
        <f>IF(C339="","",INDEX('Changes Log'!$E:$E,C339))</f>
        <v/>
      </c>
      <c r="G339" t="str">
        <f>IF(A339="","",IF(AND(E339=1,F339&lt;&gt;Lists!$Q$2),B339,""))</f>
        <v/>
      </c>
      <c r="H339" t="str">
        <f t="shared" si="16"/>
        <v>John</v>
      </c>
    </row>
    <row r="340" spans="1:8" x14ac:dyDescent="0.35">
      <c r="A340" s="51">
        <f t="shared" si="17"/>
        <v>46573</v>
      </c>
      <c r="B340" t="str">
        <f>IF(OR(A340="",Setup!$C$14=""),"",INDEX(Setup!$C$24:$I$25,INT(MOD(A340-Setup!$C$14,14)/7)+1,MOD(MOD(A340-Setup!$C$14,14),7)+1))</f>
        <v>Jane</v>
      </c>
      <c r="C340" t="str">
        <f>IF(A340="","",IFERROR(LOOKUP(2,1/(ISNUMBER('Changes Log'!$B$6:$B$505)*('Changes Log'!$B$6:$B$505&lt;=A340)*(((ISNUMBER('Changes Log'!$C$6:$C$505)*('Changes Log'!$C$6:$C$505&gt;=A340))+(('Changes Log'!$C$6:$C$505="")*('Changes Log'!$B$6:$B$505=A340)))&gt;0)*('Changes Log'!$D$6:$D$505&lt;&gt;"")),ROW('Changes Log'!$B$6:$B$505)),""))</f>
        <v/>
      </c>
      <c r="D340" t="str">
        <f>IF(A340="","",IF(C340="",B340,INDEX('Changes Log'!$D:$D,C340)))</f>
        <v>Jane</v>
      </c>
      <c r="E340">
        <f t="shared" si="15"/>
        <v>0</v>
      </c>
      <c r="F340" t="str">
        <f>IF(C340="","",INDEX('Changes Log'!$E:$E,C340))</f>
        <v/>
      </c>
      <c r="G340" t="str">
        <f>IF(A340="","",IF(AND(E340=1,F340&lt;&gt;Lists!$Q$2),B340,""))</f>
        <v/>
      </c>
      <c r="H340" t="str">
        <f t="shared" si="16"/>
        <v>Jane</v>
      </c>
    </row>
    <row r="341" spans="1:8" x14ac:dyDescent="0.35">
      <c r="A341" s="51">
        <f t="shared" si="17"/>
        <v>46574</v>
      </c>
      <c r="B341" t="str">
        <f>IF(OR(A341="",Setup!$C$14=""),"",INDEX(Setup!$C$24:$I$25,INT(MOD(A341-Setup!$C$14,14)/7)+1,MOD(MOD(A341-Setup!$C$14,14),7)+1))</f>
        <v>Jane</v>
      </c>
      <c r="C341" t="str">
        <f>IF(A341="","",IFERROR(LOOKUP(2,1/(ISNUMBER('Changes Log'!$B$6:$B$505)*('Changes Log'!$B$6:$B$505&lt;=A341)*(((ISNUMBER('Changes Log'!$C$6:$C$505)*('Changes Log'!$C$6:$C$505&gt;=A341))+(('Changes Log'!$C$6:$C$505="")*('Changes Log'!$B$6:$B$505=A341)))&gt;0)*('Changes Log'!$D$6:$D$505&lt;&gt;"")),ROW('Changes Log'!$B$6:$B$505)),""))</f>
        <v/>
      </c>
      <c r="D341" t="str">
        <f>IF(A341="","",IF(C341="",B341,INDEX('Changes Log'!$D:$D,C341)))</f>
        <v>Jane</v>
      </c>
      <c r="E341">
        <f t="shared" si="15"/>
        <v>0</v>
      </c>
      <c r="F341" t="str">
        <f>IF(C341="","",INDEX('Changes Log'!$E:$E,C341))</f>
        <v/>
      </c>
      <c r="G341" t="str">
        <f>IF(A341="","",IF(AND(E341=1,F341&lt;&gt;Lists!$Q$2),B341,""))</f>
        <v/>
      </c>
      <c r="H341" t="str">
        <f t="shared" si="16"/>
        <v>Jane</v>
      </c>
    </row>
    <row r="342" spans="1:8" x14ac:dyDescent="0.35">
      <c r="A342" s="51">
        <f t="shared" si="17"/>
        <v>46575</v>
      </c>
      <c r="B342" t="str">
        <f>IF(OR(A342="",Setup!$C$14=""),"",INDEX(Setup!$C$24:$I$25,INT(MOD(A342-Setup!$C$14,14)/7)+1,MOD(MOD(A342-Setup!$C$14,14),7)+1))</f>
        <v>John</v>
      </c>
      <c r="C342" t="str">
        <f>IF(A342="","",IFERROR(LOOKUP(2,1/(ISNUMBER('Changes Log'!$B$6:$B$505)*('Changes Log'!$B$6:$B$505&lt;=A342)*(((ISNUMBER('Changes Log'!$C$6:$C$505)*('Changes Log'!$C$6:$C$505&gt;=A342))+(('Changes Log'!$C$6:$C$505="")*('Changes Log'!$B$6:$B$505=A342)))&gt;0)*('Changes Log'!$D$6:$D$505&lt;&gt;"")),ROW('Changes Log'!$B$6:$B$505)),""))</f>
        <v/>
      </c>
      <c r="D342" t="str">
        <f>IF(A342="","",IF(C342="",B342,INDEX('Changes Log'!$D:$D,C342)))</f>
        <v>John</v>
      </c>
      <c r="E342">
        <f t="shared" si="15"/>
        <v>0</v>
      </c>
      <c r="F342" t="str">
        <f>IF(C342="","",INDEX('Changes Log'!$E:$E,C342))</f>
        <v/>
      </c>
      <c r="G342" t="str">
        <f>IF(A342="","",IF(AND(E342=1,F342&lt;&gt;Lists!$Q$2),B342,""))</f>
        <v/>
      </c>
      <c r="H342" t="str">
        <f t="shared" si="16"/>
        <v>John</v>
      </c>
    </row>
    <row r="343" spans="1:8" x14ac:dyDescent="0.35">
      <c r="A343" s="51">
        <f t="shared" si="17"/>
        <v>46576</v>
      </c>
      <c r="B343" t="str">
        <f>IF(OR(A343="",Setup!$C$14=""),"",INDEX(Setup!$C$24:$I$25,INT(MOD(A343-Setup!$C$14,14)/7)+1,MOD(MOD(A343-Setup!$C$14,14),7)+1))</f>
        <v>John</v>
      </c>
      <c r="C343" t="str">
        <f>IF(A343="","",IFERROR(LOOKUP(2,1/(ISNUMBER('Changes Log'!$B$6:$B$505)*('Changes Log'!$B$6:$B$505&lt;=A343)*(((ISNUMBER('Changes Log'!$C$6:$C$505)*('Changes Log'!$C$6:$C$505&gt;=A343))+(('Changes Log'!$C$6:$C$505="")*('Changes Log'!$B$6:$B$505=A343)))&gt;0)*('Changes Log'!$D$6:$D$505&lt;&gt;"")),ROW('Changes Log'!$B$6:$B$505)),""))</f>
        <v/>
      </c>
      <c r="D343" t="str">
        <f>IF(A343="","",IF(C343="",B343,INDEX('Changes Log'!$D:$D,C343)))</f>
        <v>John</v>
      </c>
      <c r="E343">
        <f t="shared" si="15"/>
        <v>0</v>
      </c>
      <c r="F343" t="str">
        <f>IF(C343="","",INDEX('Changes Log'!$E:$E,C343))</f>
        <v/>
      </c>
      <c r="G343" t="str">
        <f>IF(A343="","",IF(AND(E343=1,F343&lt;&gt;Lists!$Q$2),B343,""))</f>
        <v/>
      </c>
      <c r="H343" t="str">
        <f t="shared" si="16"/>
        <v>John</v>
      </c>
    </row>
    <row r="344" spans="1:8" x14ac:dyDescent="0.35">
      <c r="A344" s="51">
        <f t="shared" si="17"/>
        <v>46577</v>
      </c>
      <c r="B344" t="str">
        <f>IF(OR(A344="",Setup!$C$14=""),"",INDEX(Setup!$C$24:$I$25,INT(MOD(A344-Setup!$C$14,14)/7)+1,MOD(MOD(A344-Setup!$C$14,14),7)+1))</f>
        <v>Jane</v>
      </c>
      <c r="C344" t="str">
        <f>IF(A344="","",IFERROR(LOOKUP(2,1/(ISNUMBER('Changes Log'!$B$6:$B$505)*('Changes Log'!$B$6:$B$505&lt;=A344)*(((ISNUMBER('Changes Log'!$C$6:$C$505)*('Changes Log'!$C$6:$C$505&gt;=A344))+(('Changes Log'!$C$6:$C$505="")*('Changes Log'!$B$6:$B$505=A344)))&gt;0)*('Changes Log'!$D$6:$D$505&lt;&gt;"")),ROW('Changes Log'!$B$6:$B$505)),""))</f>
        <v/>
      </c>
      <c r="D344" t="str">
        <f>IF(A344="","",IF(C344="",B344,INDEX('Changes Log'!$D:$D,C344)))</f>
        <v>Jane</v>
      </c>
      <c r="E344">
        <f t="shared" si="15"/>
        <v>0</v>
      </c>
      <c r="F344" t="str">
        <f>IF(C344="","",INDEX('Changes Log'!$E:$E,C344))</f>
        <v/>
      </c>
      <c r="G344" t="str">
        <f>IF(A344="","",IF(AND(E344=1,F344&lt;&gt;Lists!$Q$2),B344,""))</f>
        <v/>
      </c>
      <c r="H344" t="str">
        <f t="shared" si="16"/>
        <v>Jane</v>
      </c>
    </row>
    <row r="345" spans="1:8" x14ac:dyDescent="0.35">
      <c r="A345" s="51">
        <f t="shared" si="17"/>
        <v>46578</v>
      </c>
      <c r="B345" t="str">
        <f>IF(OR(A345="",Setup!$C$14=""),"",INDEX(Setup!$C$24:$I$25,INT(MOD(A345-Setup!$C$14,14)/7)+1,MOD(MOD(A345-Setup!$C$14,14),7)+1))</f>
        <v>Jane</v>
      </c>
      <c r="C345" t="str">
        <f>IF(A345="","",IFERROR(LOOKUP(2,1/(ISNUMBER('Changes Log'!$B$6:$B$505)*('Changes Log'!$B$6:$B$505&lt;=A345)*(((ISNUMBER('Changes Log'!$C$6:$C$505)*('Changes Log'!$C$6:$C$505&gt;=A345))+(('Changes Log'!$C$6:$C$505="")*('Changes Log'!$B$6:$B$505=A345)))&gt;0)*('Changes Log'!$D$6:$D$505&lt;&gt;"")),ROW('Changes Log'!$B$6:$B$505)),""))</f>
        <v/>
      </c>
      <c r="D345" t="str">
        <f>IF(A345="","",IF(C345="",B345,INDEX('Changes Log'!$D:$D,C345)))</f>
        <v>Jane</v>
      </c>
      <c r="E345">
        <f t="shared" si="15"/>
        <v>0</v>
      </c>
      <c r="F345" t="str">
        <f>IF(C345="","",INDEX('Changes Log'!$E:$E,C345))</f>
        <v/>
      </c>
      <c r="G345" t="str">
        <f>IF(A345="","",IF(AND(E345=1,F345&lt;&gt;Lists!$Q$2),B345,""))</f>
        <v/>
      </c>
      <c r="H345" t="str">
        <f t="shared" si="16"/>
        <v>Jane</v>
      </c>
    </row>
    <row r="346" spans="1:8" x14ac:dyDescent="0.35">
      <c r="A346" s="51">
        <f t="shared" si="17"/>
        <v>46579</v>
      </c>
      <c r="B346" t="str">
        <f>IF(OR(A346="",Setup!$C$14=""),"",INDEX(Setup!$C$24:$I$25,INT(MOD(A346-Setup!$C$14,14)/7)+1,MOD(MOD(A346-Setup!$C$14,14),7)+1))</f>
        <v>Jane</v>
      </c>
      <c r="C346" t="str">
        <f>IF(A346="","",IFERROR(LOOKUP(2,1/(ISNUMBER('Changes Log'!$B$6:$B$505)*('Changes Log'!$B$6:$B$505&lt;=A346)*(((ISNUMBER('Changes Log'!$C$6:$C$505)*('Changes Log'!$C$6:$C$505&gt;=A346))+(('Changes Log'!$C$6:$C$505="")*('Changes Log'!$B$6:$B$505=A346)))&gt;0)*('Changes Log'!$D$6:$D$505&lt;&gt;"")),ROW('Changes Log'!$B$6:$B$505)),""))</f>
        <v/>
      </c>
      <c r="D346" t="str">
        <f>IF(A346="","",IF(C346="",B346,INDEX('Changes Log'!$D:$D,C346)))</f>
        <v>Jane</v>
      </c>
      <c r="E346">
        <f t="shared" si="15"/>
        <v>0</v>
      </c>
      <c r="F346" t="str">
        <f>IF(C346="","",INDEX('Changes Log'!$E:$E,C346))</f>
        <v/>
      </c>
      <c r="G346" t="str">
        <f>IF(A346="","",IF(AND(E346=1,F346&lt;&gt;Lists!$Q$2),B346,""))</f>
        <v/>
      </c>
      <c r="H346" t="str">
        <f t="shared" si="16"/>
        <v>Jane</v>
      </c>
    </row>
    <row r="347" spans="1:8" x14ac:dyDescent="0.35">
      <c r="A347" s="51">
        <f t="shared" si="17"/>
        <v>46580</v>
      </c>
      <c r="B347" t="str">
        <f>IF(OR(A347="",Setup!$C$14=""),"",INDEX(Setup!$C$24:$I$25,INT(MOD(A347-Setup!$C$14,14)/7)+1,MOD(MOD(A347-Setup!$C$14,14),7)+1))</f>
        <v>John</v>
      </c>
      <c r="C347" t="str">
        <f>IF(A347="","",IFERROR(LOOKUP(2,1/(ISNUMBER('Changes Log'!$B$6:$B$505)*('Changes Log'!$B$6:$B$505&lt;=A347)*(((ISNUMBER('Changes Log'!$C$6:$C$505)*('Changes Log'!$C$6:$C$505&gt;=A347))+(('Changes Log'!$C$6:$C$505="")*('Changes Log'!$B$6:$B$505=A347)))&gt;0)*('Changes Log'!$D$6:$D$505&lt;&gt;"")),ROW('Changes Log'!$B$6:$B$505)),""))</f>
        <v/>
      </c>
      <c r="D347" t="str">
        <f>IF(A347="","",IF(C347="",B347,INDEX('Changes Log'!$D:$D,C347)))</f>
        <v>John</v>
      </c>
      <c r="E347">
        <f t="shared" si="15"/>
        <v>0</v>
      </c>
      <c r="F347" t="str">
        <f>IF(C347="","",INDEX('Changes Log'!$E:$E,C347))</f>
        <v/>
      </c>
      <c r="G347" t="str">
        <f>IF(A347="","",IF(AND(E347=1,F347&lt;&gt;Lists!$Q$2),B347,""))</f>
        <v/>
      </c>
      <c r="H347" t="str">
        <f t="shared" si="16"/>
        <v>John</v>
      </c>
    </row>
    <row r="348" spans="1:8" x14ac:dyDescent="0.35">
      <c r="A348" s="51">
        <f t="shared" si="17"/>
        <v>46581</v>
      </c>
      <c r="B348" t="str">
        <f>IF(OR(A348="",Setup!$C$14=""),"",INDEX(Setup!$C$24:$I$25,INT(MOD(A348-Setup!$C$14,14)/7)+1,MOD(MOD(A348-Setup!$C$14,14),7)+1))</f>
        <v>John</v>
      </c>
      <c r="C348" t="str">
        <f>IF(A348="","",IFERROR(LOOKUP(2,1/(ISNUMBER('Changes Log'!$B$6:$B$505)*('Changes Log'!$B$6:$B$505&lt;=A348)*(((ISNUMBER('Changes Log'!$C$6:$C$505)*('Changes Log'!$C$6:$C$505&gt;=A348))+(('Changes Log'!$C$6:$C$505="")*('Changes Log'!$B$6:$B$505=A348)))&gt;0)*('Changes Log'!$D$6:$D$505&lt;&gt;"")),ROW('Changes Log'!$B$6:$B$505)),""))</f>
        <v/>
      </c>
      <c r="D348" t="str">
        <f>IF(A348="","",IF(C348="",B348,INDEX('Changes Log'!$D:$D,C348)))</f>
        <v>John</v>
      </c>
      <c r="E348">
        <f t="shared" si="15"/>
        <v>0</v>
      </c>
      <c r="F348" t="str">
        <f>IF(C348="","",INDEX('Changes Log'!$E:$E,C348))</f>
        <v/>
      </c>
      <c r="G348" t="str">
        <f>IF(A348="","",IF(AND(E348=1,F348&lt;&gt;Lists!$Q$2),B348,""))</f>
        <v/>
      </c>
      <c r="H348" t="str">
        <f t="shared" si="16"/>
        <v>John</v>
      </c>
    </row>
    <row r="349" spans="1:8" x14ac:dyDescent="0.35">
      <c r="A349" s="51">
        <f t="shared" si="17"/>
        <v>46582</v>
      </c>
      <c r="B349" t="str">
        <f>IF(OR(A349="",Setup!$C$14=""),"",INDEX(Setup!$C$24:$I$25,INT(MOD(A349-Setup!$C$14,14)/7)+1,MOD(MOD(A349-Setup!$C$14,14),7)+1))</f>
        <v>Jane</v>
      </c>
      <c r="C349" t="str">
        <f>IF(A349="","",IFERROR(LOOKUP(2,1/(ISNUMBER('Changes Log'!$B$6:$B$505)*('Changes Log'!$B$6:$B$505&lt;=A349)*(((ISNUMBER('Changes Log'!$C$6:$C$505)*('Changes Log'!$C$6:$C$505&gt;=A349))+(('Changes Log'!$C$6:$C$505="")*('Changes Log'!$B$6:$B$505=A349)))&gt;0)*('Changes Log'!$D$6:$D$505&lt;&gt;"")),ROW('Changes Log'!$B$6:$B$505)),""))</f>
        <v/>
      </c>
      <c r="D349" t="str">
        <f>IF(A349="","",IF(C349="",B349,INDEX('Changes Log'!$D:$D,C349)))</f>
        <v>Jane</v>
      </c>
      <c r="E349">
        <f t="shared" si="15"/>
        <v>0</v>
      </c>
      <c r="F349" t="str">
        <f>IF(C349="","",INDEX('Changes Log'!$E:$E,C349))</f>
        <v/>
      </c>
      <c r="G349" t="str">
        <f>IF(A349="","",IF(AND(E349=1,F349&lt;&gt;Lists!$Q$2),B349,""))</f>
        <v/>
      </c>
      <c r="H349" t="str">
        <f t="shared" si="16"/>
        <v>Jane</v>
      </c>
    </row>
    <row r="350" spans="1:8" x14ac:dyDescent="0.35">
      <c r="A350" s="51">
        <f t="shared" si="17"/>
        <v>46583</v>
      </c>
      <c r="B350" t="str">
        <f>IF(OR(A350="",Setup!$C$14=""),"",INDEX(Setup!$C$24:$I$25,INT(MOD(A350-Setup!$C$14,14)/7)+1,MOD(MOD(A350-Setup!$C$14,14),7)+1))</f>
        <v>Jane</v>
      </c>
      <c r="C350" t="str">
        <f>IF(A350="","",IFERROR(LOOKUP(2,1/(ISNUMBER('Changes Log'!$B$6:$B$505)*('Changes Log'!$B$6:$B$505&lt;=A350)*(((ISNUMBER('Changes Log'!$C$6:$C$505)*('Changes Log'!$C$6:$C$505&gt;=A350))+(('Changes Log'!$C$6:$C$505="")*('Changes Log'!$B$6:$B$505=A350)))&gt;0)*('Changes Log'!$D$6:$D$505&lt;&gt;"")),ROW('Changes Log'!$B$6:$B$505)),""))</f>
        <v/>
      </c>
      <c r="D350" t="str">
        <f>IF(A350="","",IF(C350="",B350,INDEX('Changes Log'!$D:$D,C350)))</f>
        <v>Jane</v>
      </c>
      <c r="E350">
        <f t="shared" si="15"/>
        <v>0</v>
      </c>
      <c r="F350" t="str">
        <f>IF(C350="","",INDEX('Changes Log'!$E:$E,C350))</f>
        <v/>
      </c>
      <c r="G350" t="str">
        <f>IF(A350="","",IF(AND(E350=1,F350&lt;&gt;Lists!$Q$2),B350,""))</f>
        <v/>
      </c>
      <c r="H350" t="str">
        <f t="shared" si="16"/>
        <v>Jane</v>
      </c>
    </row>
    <row r="351" spans="1:8" x14ac:dyDescent="0.35">
      <c r="A351" s="51">
        <f t="shared" si="17"/>
        <v>46584</v>
      </c>
      <c r="B351" t="str">
        <f>IF(OR(A351="",Setup!$C$14=""),"",INDEX(Setup!$C$24:$I$25,INT(MOD(A351-Setup!$C$14,14)/7)+1,MOD(MOD(A351-Setup!$C$14,14),7)+1))</f>
        <v>John</v>
      </c>
      <c r="C351" t="str">
        <f>IF(A351="","",IFERROR(LOOKUP(2,1/(ISNUMBER('Changes Log'!$B$6:$B$505)*('Changes Log'!$B$6:$B$505&lt;=A351)*(((ISNUMBER('Changes Log'!$C$6:$C$505)*('Changes Log'!$C$6:$C$505&gt;=A351))+(('Changes Log'!$C$6:$C$505="")*('Changes Log'!$B$6:$B$505=A351)))&gt;0)*('Changes Log'!$D$6:$D$505&lt;&gt;"")),ROW('Changes Log'!$B$6:$B$505)),""))</f>
        <v/>
      </c>
      <c r="D351" t="str">
        <f>IF(A351="","",IF(C351="",B351,INDEX('Changes Log'!$D:$D,C351)))</f>
        <v>John</v>
      </c>
      <c r="E351">
        <f t="shared" si="15"/>
        <v>0</v>
      </c>
      <c r="F351" t="str">
        <f>IF(C351="","",INDEX('Changes Log'!$E:$E,C351))</f>
        <v/>
      </c>
      <c r="G351" t="str">
        <f>IF(A351="","",IF(AND(E351=1,F351&lt;&gt;Lists!$Q$2),B351,""))</f>
        <v/>
      </c>
      <c r="H351" t="str">
        <f t="shared" si="16"/>
        <v>John</v>
      </c>
    </row>
    <row r="352" spans="1:8" x14ac:dyDescent="0.35">
      <c r="A352" s="51">
        <f t="shared" si="17"/>
        <v>46585</v>
      </c>
      <c r="B352" t="str">
        <f>IF(OR(A352="",Setup!$C$14=""),"",INDEX(Setup!$C$24:$I$25,INT(MOD(A352-Setup!$C$14,14)/7)+1,MOD(MOD(A352-Setup!$C$14,14),7)+1))</f>
        <v>John</v>
      </c>
      <c r="C352" t="str">
        <f>IF(A352="","",IFERROR(LOOKUP(2,1/(ISNUMBER('Changes Log'!$B$6:$B$505)*('Changes Log'!$B$6:$B$505&lt;=A352)*(((ISNUMBER('Changes Log'!$C$6:$C$505)*('Changes Log'!$C$6:$C$505&gt;=A352))+(('Changes Log'!$C$6:$C$505="")*('Changes Log'!$B$6:$B$505=A352)))&gt;0)*('Changes Log'!$D$6:$D$505&lt;&gt;"")),ROW('Changes Log'!$B$6:$B$505)),""))</f>
        <v/>
      </c>
      <c r="D352" t="str">
        <f>IF(A352="","",IF(C352="",B352,INDEX('Changes Log'!$D:$D,C352)))</f>
        <v>John</v>
      </c>
      <c r="E352">
        <f t="shared" si="15"/>
        <v>0</v>
      </c>
      <c r="F352" t="str">
        <f>IF(C352="","",INDEX('Changes Log'!$E:$E,C352))</f>
        <v/>
      </c>
      <c r="G352" t="str">
        <f>IF(A352="","",IF(AND(E352=1,F352&lt;&gt;Lists!$Q$2),B352,""))</f>
        <v/>
      </c>
      <c r="H352" t="str">
        <f t="shared" si="16"/>
        <v>John</v>
      </c>
    </row>
    <row r="353" spans="1:8" x14ac:dyDescent="0.35">
      <c r="A353" s="51">
        <f t="shared" si="17"/>
        <v>46586</v>
      </c>
      <c r="B353" t="str">
        <f>IF(OR(A353="",Setup!$C$14=""),"",INDEX(Setup!$C$24:$I$25,INT(MOD(A353-Setup!$C$14,14)/7)+1,MOD(MOD(A353-Setup!$C$14,14),7)+1))</f>
        <v>John</v>
      </c>
      <c r="C353" t="str">
        <f>IF(A353="","",IFERROR(LOOKUP(2,1/(ISNUMBER('Changes Log'!$B$6:$B$505)*('Changes Log'!$B$6:$B$505&lt;=A353)*(((ISNUMBER('Changes Log'!$C$6:$C$505)*('Changes Log'!$C$6:$C$505&gt;=A353))+(('Changes Log'!$C$6:$C$505="")*('Changes Log'!$B$6:$B$505=A353)))&gt;0)*('Changes Log'!$D$6:$D$505&lt;&gt;"")),ROW('Changes Log'!$B$6:$B$505)),""))</f>
        <v/>
      </c>
      <c r="D353" t="str">
        <f>IF(A353="","",IF(C353="",B353,INDEX('Changes Log'!$D:$D,C353)))</f>
        <v>John</v>
      </c>
      <c r="E353">
        <f t="shared" si="15"/>
        <v>0</v>
      </c>
      <c r="F353" t="str">
        <f>IF(C353="","",INDEX('Changes Log'!$E:$E,C353))</f>
        <v/>
      </c>
      <c r="G353" t="str">
        <f>IF(A353="","",IF(AND(E353=1,F353&lt;&gt;Lists!$Q$2),B353,""))</f>
        <v/>
      </c>
      <c r="H353" t="str">
        <f t="shared" si="16"/>
        <v>John</v>
      </c>
    </row>
    <row r="354" spans="1:8" x14ac:dyDescent="0.35">
      <c r="A354" s="51">
        <f t="shared" si="17"/>
        <v>46587</v>
      </c>
      <c r="B354" t="str">
        <f>IF(OR(A354="",Setup!$C$14=""),"",INDEX(Setup!$C$24:$I$25,INT(MOD(A354-Setup!$C$14,14)/7)+1,MOD(MOD(A354-Setup!$C$14,14),7)+1))</f>
        <v>Jane</v>
      </c>
      <c r="C354" t="str">
        <f>IF(A354="","",IFERROR(LOOKUP(2,1/(ISNUMBER('Changes Log'!$B$6:$B$505)*('Changes Log'!$B$6:$B$505&lt;=A354)*(((ISNUMBER('Changes Log'!$C$6:$C$505)*('Changes Log'!$C$6:$C$505&gt;=A354))+(('Changes Log'!$C$6:$C$505="")*('Changes Log'!$B$6:$B$505=A354)))&gt;0)*('Changes Log'!$D$6:$D$505&lt;&gt;"")),ROW('Changes Log'!$B$6:$B$505)),""))</f>
        <v/>
      </c>
      <c r="D354" t="str">
        <f>IF(A354="","",IF(C354="",B354,INDEX('Changes Log'!$D:$D,C354)))</f>
        <v>Jane</v>
      </c>
      <c r="E354">
        <f t="shared" si="15"/>
        <v>0</v>
      </c>
      <c r="F354" t="str">
        <f>IF(C354="","",INDEX('Changes Log'!$E:$E,C354))</f>
        <v/>
      </c>
      <c r="G354" t="str">
        <f>IF(A354="","",IF(AND(E354=1,F354&lt;&gt;Lists!$Q$2),B354,""))</f>
        <v/>
      </c>
      <c r="H354" t="str">
        <f t="shared" si="16"/>
        <v>Jane</v>
      </c>
    </row>
    <row r="355" spans="1:8" x14ac:dyDescent="0.35">
      <c r="A355" s="51">
        <f t="shared" si="17"/>
        <v>46588</v>
      </c>
      <c r="B355" t="str">
        <f>IF(OR(A355="",Setup!$C$14=""),"",INDEX(Setup!$C$24:$I$25,INT(MOD(A355-Setup!$C$14,14)/7)+1,MOD(MOD(A355-Setup!$C$14,14),7)+1))</f>
        <v>Jane</v>
      </c>
      <c r="C355" t="str">
        <f>IF(A355="","",IFERROR(LOOKUP(2,1/(ISNUMBER('Changes Log'!$B$6:$B$505)*('Changes Log'!$B$6:$B$505&lt;=A355)*(((ISNUMBER('Changes Log'!$C$6:$C$505)*('Changes Log'!$C$6:$C$505&gt;=A355))+(('Changes Log'!$C$6:$C$505="")*('Changes Log'!$B$6:$B$505=A355)))&gt;0)*('Changes Log'!$D$6:$D$505&lt;&gt;"")),ROW('Changes Log'!$B$6:$B$505)),""))</f>
        <v/>
      </c>
      <c r="D355" t="str">
        <f>IF(A355="","",IF(C355="",B355,INDEX('Changes Log'!$D:$D,C355)))</f>
        <v>Jane</v>
      </c>
      <c r="E355">
        <f t="shared" si="15"/>
        <v>0</v>
      </c>
      <c r="F355" t="str">
        <f>IF(C355="","",INDEX('Changes Log'!$E:$E,C355))</f>
        <v/>
      </c>
      <c r="G355" t="str">
        <f>IF(A355="","",IF(AND(E355=1,F355&lt;&gt;Lists!$Q$2),B355,""))</f>
        <v/>
      </c>
      <c r="H355" t="str">
        <f t="shared" si="16"/>
        <v>Jane</v>
      </c>
    </row>
    <row r="356" spans="1:8" x14ac:dyDescent="0.35">
      <c r="A356" s="51">
        <f t="shared" si="17"/>
        <v>46589</v>
      </c>
      <c r="B356" t="str">
        <f>IF(OR(A356="",Setup!$C$14=""),"",INDEX(Setup!$C$24:$I$25,INT(MOD(A356-Setup!$C$14,14)/7)+1,MOD(MOD(A356-Setup!$C$14,14),7)+1))</f>
        <v>John</v>
      </c>
      <c r="C356" t="str">
        <f>IF(A356="","",IFERROR(LOOKUP(2,1/(ISNUMBER('Changes Log'!$B$6:$B$505)*('Changes Log'!$B$6:$B$505&lt;=A356)*(((ISNUMBER('Changes Log'!$C$6:$C$505)*('Changes Log'!$C$6:$C$505&gt;=A356))+(('Changes Log'!$C$6:$C$505="")*('Changes Log'!$B$6:$B$505=A356)))&gt;0)*('Changes Log'!$D$6:$D$505&lt;&gt;"")),ROW('Changes Log'!$B$6:$B$505)),""))</f>
        <v/>
      </c>
      <c r="D356" t="str">
        <f>IF(A356="","",IF(C356="",B356,INDEX('Changes Log'!$D:$D,C356)))</f>
        <v>John</v>
      </c>
      <c r="E356">
        <f t="shared" si="15"/>
        <v>0</v>
      </c>
      <c r="F356" t="str">
        <f>IF(C356="","",INDEX('Changes Log'!$E:$E,C356))</f>
        <v/>
      </c>
      <c r="G356" t="str">
        <f>IF(A356="","",IF(AND(E356=1,F356&lt;&gt;Lists!$Q$2),B356,""))</f>
        <v/>
      </c>
      <c r="H356" t="str">
        <f t="shared" si="16"/>
        <v>John</v>
      </c>
    </row>
    <row r="357" spans="1:8" x14ac:dyDescent="0.35">
      <c r="A357" s="51">
        <f t="shared" si="17"/>
        <v>46590</v>
      </c>
      <c r="B357" t="str">
        <f>IF(OR(A357="",Setup!$C$14=""),"",INDEX(Setup!$C$24:$I$25,INT(MOD(A357-Setup!$C$14,14)/7)+1,MOD(MOD(A357-Setup!$C$14,14),7)+1))</f>
        <v>John</v>
      </c>
      <c r="C357" t="str">
        <f>IF(A357="","",IFERROR(LOOKUP(2,1/(ISNUMBER('Changes Log'!$B$6:$B$505)*('Changes Log'!$B$6:$B$505&lt;=A357)*(((ISNUMBER('Changes Log'!$C$6:$C$505)*('Changes Log'!$C$6:$C$505&gt;=A357))+(('Changes Log'!$C$6:$C$505="")*('Changes Log'!$B$6:$B$505=A357)))&gt;0)*('Changes Log'!$D$6:$D$505&lt;&gt;"")),ROW('Changes Log'!$B$6:$B$505)),""))</f>
        <v/>
      </c>
      <c r="D357" t="str">
        <f>IF(A357="","",IF(C357="",B357,INDEX('Changes Log'!$D:$D,C357)))</f>
        <v>John</v>
      </c>
      <c r="E357">
        <f t="shared" si="15"/>
        <v>0</v>
      </c>
      <c r="F357" t="str">
        <f>IF(C357="","",INDEX('Changes Log'!$E:$E,C357))</f>
        <v/>
      </c>
      <c r="G357" t="str">
        <f>IF(A357="","",IF(AND(E357=1,F357&lt;&gt;Lists!$Q$2),B357,""))</f>
        <v/>
      </c>
      <c r="H357" t="str">
        <f t="shared" si="16"/>
        <v>John</v>
      </c>
    </row>
    <row r="358" spans="1:8" x14ac:dyDescent="0.35">
      <c r="A358" s="51">
        <f t="shared" si="17"/>
        <v>46591</v>
      </c>
      <c r="B358" t="str">
        <f>IF(OR(A358="",Setup!$C$14=""),"",INDEX(Setup!$C$24:$I$25,INT(MOD(A358-Setup!$C$14,14)/7)+1,MOD(MOD(A358-Setup!$C$14,14),7)+1))</f>
        <v>Jane</v>
      </c>
      <c r="C358" t="str">
        <f>IF(A358="","",IFERROR(LOOKUP(2,1/(ISNUMBER('Changes Log'!$B$6:$B$505)*('Changes Log'!$B$6:$B$505&lt;=A358)*(((ISNUMBER('Changes Log'!$C$6:$C$505)*('Changes Log'!$C$6:$C$505&gt;=A358))+(('Changes Log'!$C$6:$C$505="")*('Changes Log'!$B$6:$B$505=A358)))&gt;0)*('Changes Log'!$D$6:$D$505&lt;&gt;"")),ROW('Changes Log'!$B$6:$B$505)),""))</f>
        <v/>
      </c>
      <c r="D358" t="str">
        <f>IF(A358="","",IF(C358="",B358,INDEX('Changes Log'!$D:$D,C358)))</f>
        <v>Jane</v>
      </c>
      <c r="E358">
        <f t="shared" si="15"/>
        <v>0</v>
      </c>
      <c r="F358" t="str">
        <f>IF(C358="","",INDEX('Changes Log'!$E:$E,C358))</f>
        <v/>
      </c>
      <c r="G358" t="str">
        <f>IF(A358="","",IF(AND(E358=1,F358&lt;&gt;Lists!$Q$2),B358,""))</f>
        <v/>
      </c>
      <c r="H358" t="str">
        <f t="shared" si="16"/>
        <v>Jane</v>
      </c>
    </row>
    <row r="359" spans="1:8" x14ac:dyDescent="0.35">
      <c r="A359" s="51">
        <f t="shared" si="17"/>
        <v>46592</v>
      </c>
      <c r="B359" t="str">
        <f>IF(OR(A359="",Setup!$C$14=""),"",INDEX(Setup!$C$24:$I$25,INT(MOD(A359-Setup!$C$14,14)/7)+1,MOD(MOD(A359-Setup!$C$14,14),7)+1))</f>
        <v>Jane</v>
      </c>
      <c r="C359" t="str">
        <f>IF(A359="","",IFERROR(LOOKUP(2,1/(ISNUMBER('Changes Log'!$B$6:$B$505)*('Changes Log'!$B$6:$B$505&lt;=A359)*(((ISNUMBER('Changes Log'!$C$6:$C$505)*('Changes Log'!$C$6:$C$505&gt;=A359))+(('Changes Log'!$C$6:$C$505="")*('Changes Log'!$B$6:$B$505=A359)))&gt;0)*('Changes Log'!$D$6:$D$505&lt;&gt;"")),ROW('Changes Log'!$B$6:$B$505)),""))</f>
        <v/>
      </c>
      <c r="D359" t="str">
        <f>IF(A359="","",IF(C359="",B359,INDEX('Changes Log'!$D:$D,C359)))</f>
        <v>Jane</v>
      </c>
      <c r="E359">
        <f t="shared" si="15"/>
        <v>0</v>
      </c>
      <c r="F359" t="str">
        <f>IF(C359="","",INDEX('Changes Log'!$E:$E,C359))</f>
        <v/>
      </c>
      <c r="G359" t="str">
        <f>IF(A359="","",IF(AND(E359=1,F359&lt;&gt;Lists!$Q$2),B359,""))</f>
        <v/>
      </c>
      <c r="H359" t="str">
        <f t="shared" si="16"/>
        <v>Jane</v>
      </c>
    </row>
    <row r="360" spans="1:8" x14ac:dyDescent="0.35">
      <c r="A360" s="51">
        <f t="shared" si="17"/>
        <v>46593</v>
      </c>
      <c r="B360" t="str">
        <f>IF(OR(A360="",Setup!$C$14=""),"",INDEX(Setup!$C$24:$I$25,INT(MOD(A360-Setup!$C$14,14)/7)+1,MOD(MOD(A360-Setup!$C$14,14),7)+1))</f>
        <v>Jane</v>
      </c>
      <c r="C360" t="str">
        <f>IF(A360="","",IFERROR(LOOKUP(2,1/(ISNUMBER('Changes Log'!$B$6:$B$505)*('Changes Log'!$B$6:$B$505&lt;=A360)*(((ISNUMBER('Changes Log'!$C$6:$C$505)*('Changes Log'!$C$6:$C$505&gt;=A360))+(('Changes Log'!$C$6:$C$505="")*('Changes Log'!$B$6:$B$505=A360)))&gt;0)*('Changes Log'!$D$6:$D$505&lt;&gt;"")),ROW('Changes Log'!$B$6:$B$505)),""))</f>
        <v/>
      </c>
      <c r="D360" t="str">
        <f>IF(A360="","",IF(C360="",B360,INDEX('Changes Log'!$D:$D,C360)))</f>
        <v>Jane</v>
      </c>
      <c r="E360">
        <f t="shared" si="15"/>
        <v>0</v>
      </c>
      <c r="F360" t="str">
        <f>IF(C360="","",INDEX('Changes Log'!$E:$E,C360))</f>
        <v/>
      </c>
      <c r="G360" t="str">
        <f>IF(A360="","",IF(AND(E360=1,F360&lt;&gt;Lists!$Q$2),B360,""))</f>
        <v/>
      </c>
      <c r="H360" t="str">
        <f t="shared" si="16"/>
        <v>Jane</v>
      </c>
    </row>
    <row r="361" spans="1:8" x14ac:dyDescent="0.35">
      <c r="A361" s="51">
        <f t="shared" si="17"/>
        <v>46594</v>
      </c>
      <c r="B361" t="str">
        <f>IF(OR(A361="",Setup!$C$14=""),"",INDEX(Setup!$C$24:$I$25,INT(MOD(A361-Setup!$C$14,14)/7)+1,MOD(MOD(A361-Setup!$C$14,14),7)+1))</f>
        <v>John</v>
      </c>
      <c r="C361" t="str">
        <f>IF(A361="","",IFERROR(LOOKUP(2,1/(ISNUMBER('Changes Log'!$B$6:$B$505)*('Changes Log'!$B$6:$B$505&lt;=A361)*(((ISNUMBER('Changes Log'!$C$6:$C$505)*('Changes Log'!$C$6:$C$505&gt;=A361))+(('Changes Log'!$C$6:$C$505="")*('Changes Log'!$B$6:$B$505=A361)))&gt;0)*('Changes Log'!$D$6:$D$505&lt;&gt;"")),ROW('Changes Log'!$B$6:$B$505)),""))</f>
        <v/>
      </c>
      <c r="D361" t="str">
        <f>IF(A361="","",IF(C361="",B361,INDEX('Changes Log'!$D:$D,C361)))</f>
        <v>John</v>
      </c>
      <c r="E361">
        <f t="shared" si="15"/>
        <v>0</v>
      </c>
      <c r="F361" t="str">
        <f>IF(C361="","",INDEX('Changes Log'!$E:$E,C361))</f>
        <v/>
      </c>
      <c r="G361" t="str">
        <f>IF(A361="","",IF(AND(E361=1,F361&lt;&gt;Lists!$Q$2),B361,""))</f>
        <v/>
      </c>
      <c r="H361" t="str">
        <f t="shared" si="16"/>
        <v>John</v>
      </c>
    </row>
    <row r="362" spans="1:8" x14ac:dyDescent="0.35">
      <c r="A362" s="51">
        <f t="shared" si="17"/>
        <v>46595</v>
      </c>
      <c r="B362" t="str">
        <f>IF(OR(A362="",Setup!$C$14=""),"",INDEX(Setup!$C$24:$I$25,INT(MOD(A362-Setup!$C$14,14)/7)+1,MOD(MOD(A362-Setup!$C$14,14),7)+1))</f>
        <v>John</v>
      </c>
      <c r="C362" t="str">
        <f>IF(A362="","",IFERROR(LOOKUP(2,1/(ISNUMBER('Changes Log'!$B$6:$B$505)*('Changes Log'!$B$6:$B$505&lt;=A362)*(((ISNUMBER('Changes Log'!$C$6:$C$505)*('Changes Log'!$C$6:$C$505&gt;=A362))+(('Changes Log'!$C$6:$C$505="")*('Changes Log'!$B$6:$B$505=A362)))&gt;0)*('Changes Log'!$D$6:$D$505&lt;&gt;"")),ROW('Changes Log'!$B$6:$B$505)),""))</f>
        <v/>
      </c>
      <c r="D362" t="str">
        <f>IF(A362="","",IF(C362="",B362,INDEX('Changes Log'!$D:$D,C362)))</f>
        <v>John</v>
      </c>
      <c r="E362">
        <f t="shared" si="15"/>
        <v>0</v>
      </c>
      <c r="F362" t="str">
        <f>IF(C362="","",INDEX('Changes Log'!$E:$E,C362))</f>
        <v/>
      </c>
      <c r="G362" t="str">
        <f>IF(A362="","",IF(AND(E362=1,F362&lt;&gt;Lists!$Q$2),B362,""))</f>
        <v/>
      </c>
      <c r="H362" t="str">
        <f t="shared" si="16"/>
        <v>John</v>
      </c>
    </row>
    <row r="363" spans="1:8" x14ac:dyDescent="0.35">
      <c r="A363" s="51">
        <f t="shared" si="17"/>
        <v>46596</v>
      </c>
      <c r="B363" t="str">
        <f>IF(OR(A363="",Setup!$C$14=""),"",INDEX(Setup!$C$24:$I$25,INT(MOD(A363-Setup!$C$14,14)/7)+1,MOD(MOD(A363-Setup!$C$14,14),7)+1))</f>
        <v>Jane</v>
      </c>
      <c r="C363" t="str">
        <f>IF(A363="","",IFERROR(LOOKUP(2,1/(ISNUMBER('Changes Log'!$B$6:$B$505)*('Changes Log'!$B$6:$B$505&lt;=A363)*(((ISNUMBER('Changes Log'!$C$6:$C$505)*('Changes Log'!$C$6:$C$505&gt;=A363))+(('Changes Log'!$C$6:$C$505="")*('Changes Log'!$B$6:$B$505=A363)))&gt;0)*('Changes Log'!$D$6:$D$505&lt;&gt;"")),ROW('Changes Log'!$B$6:$B$505)),""))</f>
        <v/>
      </c>
      <c r="D363" t="str">
        <f>IF(A363="","",IF(C363="",B363,INDEX('Changes Log'!$D:$D,C363)))</f>
        <v>Jane</v>
      </c>
      <c r="E363">
        <f t="shared" si="15"/>
        <v>0</v>
      </c>
      <c r="F363" t="str">
        <f>IF(C363="","",INDEX('Changes Log'!$E:$E,C363))</f>
        <v/>
      </c>
      <c r="G363" t="str">
        <f>IF(A363="","",IF(AND(E363=1,F363&lt;&gt;Lists!$Q$2),B363,""))</f>
        <v/>
      </c>
      <c r="H363" t="str">
        <f t="shared" si="16"/>
        <v>Jane</v>
      </c>
    </row>
    <row r="364" spans="1:8" x14ac:dyDescent="0.35">
      <c r="A364" s="51">
        <f t="shared" si="17"/>
        <v>46597</v>
      </c>
      <c r="B364" t="str">
        <f>IF(OR(A364="",Setup!$C$14=""),"",INDEX(Setup!$C$24:$I$25,INT(MOD(A364-Setup!$C$14,14)/7)+1,MOD(MOD(A364-Setup!$C$14,14),7)+1))</f>
        <v>Jane</v>
      </c>
      <c r="C364" t="str">
        <f>IF(A364="","",IFERROR(LOOKUP(2,1/(ISNUMBER('Changes Log'!$B$6:$B$505)*('Changes Log'!$B$6:$B$505&lt;=A364)*(((ISNUMBER('Changes Log'!$C$6:$C$505)*('Changes Log'!$C$6:$C$505&gt;=A364))+(('Changes Log'!$C$6:$C$505="")*('Changes Log'!$B$6:$B$505=A364)))&gt;0)*('Changes Log'!$D$6:$D$505&lt;&gt;"")),ROW('Changes Log'!$B$6:$B$505)),""))</f>
        <v/>
      </c>
      <c r="D364" t="str">
        <f>IF(A364="","",IF(C364="",B364,INDEX('Changes Log'!$D:$D,C364)))</f>
        <v>Jane</v>
      </c>
      <c r="E364">
        <f t="shared" si="15"/>
        <v>0</v>
      </c>
      <c r="F364" t="str">
        <f>IF(C364="","",INDEX('Changes Log'!$E:$E,C364))</f>
        <v/>
      </c>
      <c r="G364" t="str">
        <f>IF(A364="","",IF(AND(E364=1,F364&lt;&gt;Lists!$Q$2),B364,""))</f>
        <v/>
      </c>
      <c r="H364" t="str">
        <f t="shared" si="16"/>
        <v>Jane</v>
      </c>
    </row>
    <row r="365" spans="1:8" x14ac:dyDescent="0.35">
      <c r="A365" s="51">
        <f t="shared" si="17"/>
        <v>46598</v>
      </c>
      <c r="B365" t="str">
        <f>IF(OR(A365="",Setup!$C$14=""),"",INDEX(Setup!$C$24:$I$25,INT(MOD(A365-Setup!$C$14,14)/7)+1,MOD(MOD(A365-Setup!$C$14,14),7)+1))</f>
        <v>John</v>
      </c>
      <c r="C365" t="str">
        <f>IF(A365="","",IFERROR(LOOKUP(2,1/(ISNUMBER('Changes Log'!$B$6:$B$505)*('Changes Log'!$B$6:$B$505&lt;=A365)*(((ISNUMBER('Changes Log'!$C$6:$C$505)*('Changes Log'!$C$6:$C$505&gt;=A365))+(('Changes Log'!$C$6:$C$505="")*('Changes Log'!$B$6:$B$505=A365)))&gt;0)*('Changes Log'!$D$6:$D$505&lt;&gt;"")),ROW('Changes Log'!$B$6:$B$505)),""))</f>
        <v/>
      </c>
      <c r="D365" t="str">
        <f>IF(A365="","",IF(C365="",B365,INDEX('Changes Log'!$D:$D,C365)))</f>
        <v>John</v>
      </c>
      <c r="E365">
        <f t="shared" si="15"/>
        <v>0</v>
      </c>
      <c r="F365" t="str">
        <f>IF(C365="","",INDEX('Changes Log'!$E:$E,C365))</f>
        <v/>
      </c>
      <c r="G365" t="str">
        <f>IF(A365="","",IF(AND(E365=1,F365&lt;&gt;Lists!$Q$2),B365,""))</f>
        <v/>
      </c>
      <c r="H365" t="str">
        <f t="shared" si="16"/>
        <v>John</v>
      </c>
    </row>
    <row r="366" spans="1:8" x14ac:dyDescent="0.35">
      <c r="A366" s="51">
        <f t="shared" si="17"/>
        <v>46599</v>
      </c>
      <c r="B366" t="str">
        <f>IF(OR(A366="",Setup!$C$14=""),"",INDEX(Setup!$C$24:$I$25,INT(MOD(A366-Setup!$C$14,14)/7)+1,MOD(MOD(A366-Setup!$C$14,14),7)+1))</f>
        <v>John</v>
      </c>
      <c r="C366" t="str">
        <f>IF(A366="","",IFERROR(LOOKUP(2,1/(ISNUMBER('Changes Log'!$B$6:$B$505)*('Changes Log'!$B$6:$B$505&lt;=A366)*(((ISNUMBER('Changes Log'!$C$6:$C$505)*('Changes Log'!$C$6:$C$505&gt;=A366))+(('Changes Log'!$C$6:$C$505="")*('Changes Log'!$B$6:$B$505=A366)))&gt;0)*('Changes Log'!$D$6:$D$505&lt;&gt;"")),ROW('Changes Log'!$B$6:$B$505)),""))</f>
        <v/>
      </c>
      <c r="D366" t="str">
        <f>IF(A366="","",IF(C366="",B366,INDEX('Changes Log'!$D:$D,C366)))</f>
        <v>John</v>
      </c>
      <c r="E366">
        <f t="shared" si="15"/>
        <v>0</v>
      </c>
      <c r="F366" t="str">
        <f>IF(C366="","",INDEX('Changes Log'!$E:$E,C366))</f>
        <v/>
      </c>
      <c r="G366" t="str">
        <f>IF(A366="","",IF(AND(E366=1,F366&lt;&gt;Lists!$Q$2),B366,""))</f>
        <v/>
      </c>
      <c r="H366" t="str">
        <f t="shared" si="16"/>
        <v>John</v>
      </c>
    </row>
    <row r="367" spans="1:8" x14ac:dyDescent="0.35">
      <c r="A367" s="51" t="str">
        <f t="shared" si="17"/>
        <v/>
      </c>
      <c r="B367" t="str">
        <f>IF(OR(A367="",Setup!$C$14=""),"",INDEX(Setup!$C$24:$I$25,INT(MOD(A367-Setup!$C$14,14)/7)+1,MOD(MOD(A367-Setup!$C$14,14),7)+1))</f>
        <v/>
      </c>
      <c r="C367" t="str">
        <f>IF(A367="","",IFERROR(LOOKUP(2,1/(ISNUMBER('Changes Log'!$B$6:$B$505)*('Changes Log'!$B$6:$B$505&lt;=A367)*(((ISNUMBER('Changes Log'!$C$6:$C$505)*('Changes Log'!$C$6:$C$505&gt;=A367))+(('Changes Log'!$C$6:$C$505="")*('Changes Log'!$B$6:$B$505=A367)))&gt;0)*('Changes Log'!$D$6:$D$505&lt;&gt;"")),ROW('Changes Log'!$B$6:$B$505)),""))</f>
        <v/>
      </c>
      <c r="D367" t="str">
        <f>IF(A367="","",IF(C367="",B367,INDEX('Changes Log'!$D:$D,C367)))</f>
        <v/>
      </c>
      <c r="E367" t="str">
        <f t="shared" si="15"/>
        <v/>
      </c>
      <c r="F367" t="str">
        <f>IF(C367="","",INDEX('Changes Log'!$E:$E,C367))</f>
        <v/>
      </c>
      <c r="G367" t="str">
        <f>IF(A367="","",IF(AND(E367=1,F367&lt;&gt;Lists!$Q$2),B367,""))</f>
        <v/>
      </c>
      <c r="H367" t="str">
        <f t="shared" si="16"/>
        <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Start Here</vt:lpstr>
      <vt:lpstr>Setup</vt:lpstr>
      <vt:lpstr>Calendar</vt:lpstr>
      <vt:lpstr>Summary</vt:lpstr>
      <vt:lpstr>Changes Log</vt:lpstr>
      <vt:lpstr>Lists</vt:lpstr>
      <vt:lpstr>Days</vt:lpstr>
      <vt:lpstr>Calendar!Print_Area</vt:lpstr>
      <vt:lpstr>'Changes Log'!Print_Titles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Ashley Pepitone</cp:lastModifiedBy>
  <cp:revision>0</cp:revision>
  <dcterms:created xsi:type="dcterms:W3CDTF">2026-10-02T14:49:08Z</dcterms:created>
  <dcterms:modified xsi:type="dcterms:W3CDTF">2026-10-02T14:55:59Z</dcterms:modified>
  <dc:language>en-US</dc:language>
</cp:coreProperties>
</file>